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<sst xmlns="http://schemas.openxmlformats.org/spreadsheetml/2006/main" count="17" uniqueCount="16">
  <si>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distance</t>
  </si>
  <si>
    <t>voltage</t>
  </si>
  <si>
    <t>time</t>
  </si>
  <si>
    <t>distance(cm)</t>
  </si>
  <si>
    <t>time(s)</t>
  </si>
  <si>
    <t>Time(ns)</t>
  </si>
  <si>
    <t>distance(corrected, m)</t>
  </si>
  <si>
    <t>slope(m/ns)</t>
  </si>
  <si>
    <t>slope uncertainty (m/ns)</t>
  </si>
  <si>
    <t>intercept (m)</t>
  </si>
  <si>
    <t>intercept uncertainty (m)</t>
  </si>
  <si>
    <t>Best fit Y</t>
  </si>
  <si>
    <t>Lower</t>
  </si>
  <si>
    <t>Upper</t>
  </si>
  <si>
    <t>Time</t>
  </si>
  <si>
    <t>Accepted (3E8m/s)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</si>
</sst>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4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5.25"/>
      <color indexed="8"/>
      <name val="Arial"/>
      <family val="2"/>
    </font>
    <font>
      <vertAlign val="superscript"/>
      <sz val="15.2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425"/>
          <c:w val="0.7232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Sheet1!$A$2:$A$11</c:f>
              <c:numCache/>
            </c:numRef>
          </c:xVal>
          <c:yVal>
            <c:numRef>
              <c:f>Sheet1!$B$2:$B$11</c:f>
              <c:numCache/>
            </c:numRef>
          </c:yVal>
          <c:smooth val="0"/>
        </c:ser>
        <c:axId val="1173657"/>
        <c:axId val="10562914"/>
      </c:scatterChart>
      <c:val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2914"/>
        <c:crosses val="autoZero"/>
        <c:crossBetween val="midCat"/>
        <c:dispUnits/>
      </c:valAx>
      <c:valAx>
        <c:axId val="10562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6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39175"/>
          <c:w val="0.23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7525"/>
          <c:h val="0.95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E+00"/>
            </c:trendlineLbl>
          </c:trendline>
          <c:xVal>
            <c:numRef>
              <c:f>Sheet1!$A$2:$A$11</c:f>
              <c:numCache/>
            </c:numRef>
          </c:xVal>
          <c:yVal>
            <c:numRef>
              <c:f>Sheet1!$D$2:$D$11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Sheet1!$A$2:$A$11</c:f>
              <c:numCache/>
            </c:numRef>
          </c:xVal>
          <c:yVal>
            <c:numRef>
              <c:f>Sheet1!$E$2:$E$11</c:f>
              <c:numCache/>
            </c:numRef>
          </c:yVal>
          <c:smooth val="0"/>
        </c:ser>
        <c:axId val="27957363"/>
        <c:axId val="50289676"/>
      </c:scatterChart>
      <c:valAx>
        <c:axId val="2795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9676"/>
        <c:crosses val="autoZero"/>
        <c:crossBetween val="midCat"/>
        <c:dispUnits/>
      </c:valAx>
      <c:valAx>
        <c:axId val="50289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7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Speed of light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85"/>
          <c:w val="0.727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Sheet1!$I$2:$I$25</c:f>
              <c:numCache/>
            </c:numRef>
          </c:xVal>
          <c:yVal>
            <c:numRef>
              <c:f>Sheet1!$K$2:$K$25</c:f>
              <c:numCache/>
            </c:numRef>
          </c:yVal>
          <c:smooth val="0"/>
        </c:ser>
        <c:axId val="49953901"/>
        <c:axId val="46931926"/>
      </c:scatterChart>
      <c:valAx>
        <c:axId val="4995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in cm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1926"/>
        <c:crosses val="autoZero"/>
        <c:crossBetween val="midCat"/>
        <c:dispUnits/>
      </c:valAx>
      <c:valAx>
        <c:axId val="46931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ns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39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457"/>
          <c:w val="0.271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5475"/>
          <c:w val="0.668"/>
          <c:h val="0.81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distance(cm)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E+00"/>
            </c:trendlineLbl>
          </c:trendline>
          <c:xVal>
            <c:numRef>
              <c:f>Sheet1!$K$2:$K$25</c:f>
              <c:numCache/>
            </c:numRef>
          </c:xVal>
          <c:yVal>
            <c:numRef>
              <c:f>Sheet1!$N$2:$N$25</c:f>
              <c:numCache/>
            </c:numRef>
          </c:yVal>
          <c:smooth val="0"/>
        </c:ser>
        <c:axId val="19734151"/>
        <c:axId val="43389632"/>
      </c:scatterChart>
      <c:valAx>
        <c:axId val="1973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89632"/>
        <c:crosses val="autoZero"/>
        <c:crossBetween val="midCat"/>
        <c:dispUnits/>
      </c:valAx>
      <c:valAx>
        <c:axId val="43389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34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5"/>
          <c:y val="0.488"/>
          <c:w val="0.28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distance(corrected, 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Sheet1!$M$2:$M$25</c:f>
              <c:numCache/>
            </c:numRef>
          </c:xVal>
          <c:yVal>
            <c:numRef>
              <c:f>Sheet1!$N$2:$N$25</c:f>
              <c:numCache/>
            </c:numRef>
          </c:yVal>
          <c:smooth val="0"/>
        </c:ser>
        <c:ser>
          <c:idx val="1"/>
          <c:order val="1"/>
          <c:tx>
            <c:strRef>
              <c:f>Sheet1!$P$9</c:f>
              <c:strCache>
                <c:ptCount val="1"/>
                <c:pt idx="0">
                  <c:v>Best fit 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Sheet1!$O$10:$O$11</c:f>
              <c:numCache/>
            </c:numRef>
          </c:xVal>
          <c:yVal>
            <c:numRef>
              <c:f>Sheet1!$P$10:$P$11</c:f>
              <c:numCache/>
            </c:numRef>
          </c:yVal>
          <c:smooth val="0"/>
        </c:ser>
        <c:ser>
          <c:idx val="2"/>
          <c:order val="2"/>
          <c:tx>
            <c:strRef>
              <c:f>Sheet1!$Q$9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Sheet1!$O$10:$O$11</c:f>
              <c:numCache/>
            </c:numRef>
          </c:xVal>
          <c:yVal>
            <c:numRef>
              <c:f>Sheet1!$Q$10:$Q$11</c:f>
              <c:numCache/>
            </c:numRef>
          </c:yVal>
          <c:smooth val="0"/>
        </c:ser>
        <c:ser>
          <c:idx val="3"/>
          <c:order val="3"/>
          <c:tx>
            <c:strRef>
              <c:f>Sheet1!$R$9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Sheet1!$O$10:$O$11</c:f>
              <c:numCache/>
            </c:numRef>
          </c:xVal>
          <c:yVal>
            <c:numRef>
              <c:f>Sheet1!$R$10:$R$11</c:f>
              <c:numCache/>
            </c:numRef>
          </c:yVal>
          <c:smooth val="0"/>
        </c:ser>
        <c:ser>
          <c:idx val="4"/>
          <c:order val="4"/>
          <c:tx>
            <c:strRef>
              <c:f>Sheet1!$S$9</c:f>
              <c:strCache>
                <c:ptCount val="1"/>
                <c:pt idx="0">
                  <c:v>Accepted (3E8m/s)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Sheet1!$O$10:$O$11</c:f>
              <c:numCache/>
            </c:numRef>
          </c:xVal>
          <c:yVal>
            <c:numRef>
              <c:f>Sheet1!$S$10:$S$11</c:f>
              <c:numCache/>
            </c:numRef>
          </c:yVal>
          <c:smooth val="0"/>
        </c:ser>
        <c:axId val="54962369"/>
        <c:axId val="24899274"/>
      </c:scatterChart>
      <c:valAx>
        <c:axId val="5496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9274"/>
        <c:crosses val="autoZero"/>
        <c:crossBetween val="midCat"/>
        <c:dispUnits/>
      </c:valAx>
      <c:valAx>
        <c:axId val="24899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23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35</xdr:row>
      <xdr:rowOff>38100</xdr:rowOff>
    </xdr:from>
    <xdr:to>
      <xdr:col>14</xdr:col>
      <xdr:colOff>0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3771900" y="5867400"/>
        <a:ext cx="50958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29</xdr:row>
      <xdr:rowOff>142875</xdr:rowOff>
    </xdr:from>
    <xdr:to>
      <xdr:col>15</xdr:col>
      <xdr:colOff>180975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2762250" y="5000625"/>
        <a:ext cx="68961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123825</xdr:rowOff>
    </xdr:from>
    <xdr:to>
      <xdr:col>7</xdr:col>
      <xdr:colOff>371475</xdr:colOff>
      <xdr:row>41</xdr:row>
      <xdr:rowOff>66675</xdr:rowOff>
    </xdr:to>
    <xdr:graphicFrame>
      <xdr:nvGraphicFramePr>
        <xdr:cNvPr id="3" name="Chart 3"/>
        <xdr:cNvGraphicFramePr/>
      </xdr:nvGraphicFramePr>
      <xdr:xfrm>
        <a:off x="0" y="4010025"/>
        <a:ext cx="4676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</xdr:row>
      <xdr:rowOff>152400</xdr:rowOff>
    </xdr:from>
    <xdr:to>
      <xdr:col>7</xdr:col>
      <xdr:colOff>371475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0" y="2581275"/>
        <a:ext cx="46767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390525</xdr:colOff>
      <xdr:row>11</xdr:row>
      <xdr:rowOff>9525</xdr:rowOff>
    </xdr:from>
    <xdr:to>
      <xdr:col>15</xdr:col>
      <xdr:colOff>400050</xdr:colOff>
      <xdr:row>28</xdr:row>
      <xdr:rowOff>0</xdr:rowOff>
    </xdr:to>
    <xdr:graphicFrame>
      <xdr:nvGraphicFramePr>
        <xdr:cNvPr id="5" name="Chart 6"/>
        <xdr:cNvGraphicFramePr/>
      </xdr:nvGraphicFramePr>
      <xdr:xfrm>
        <a:off x="5305425" y="19526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G1">
      <selection activeCell="Q22" sqref="Q22"/>
    </sheetView>
  </sheetViews>
  <sheetFormatPr defaultColWidth="9.140625" defaultRowHeight="12.75"/>
  <cols>
    <col min="4" max="5" width="9.421875" style="0" bestFit="1" customWidth="1"/>
    <col min="14" max="14" width="13.57421875" style="0" customWidth="1"/>
  </cols>
  <sheetData>
    <row r="1" spans="1:14" s="2" customFormat="1" ht="25.5">
      <c r="A1" s="2" t="s">
        <v>0</v>
      </c>
      <c r="B1" s="2" t="s">
        <v>1</v>
      </c>
      <c r="D1" s="2" t="s">
        <v>2</v>
      </c>
      <c r="E1" s="3">
        <v>3E-11</v>
      </c>
      <c r="I1" s="2" t="s">
        <v>1</v>
      </c>
      <c r="K1" s="4" t="s">
        <v>4</v>
      </c>
      <c r="L1" s="4" t="s">
        <v>3</v>
      </c>
      <c r="M1" s="4" t="s">
        <v>5</v>
      </c>
      <c r="N1" s="4" t="s">
        <v>6</v>
      </c>
    </row>
    <row r="2" spans="1:18" ht="12.75">
      <c r="A2">
        <v>0</v>
      </c>
      <c r="B2">
        <v>4.72</v>
      </c>
      <c r="D2">
        <f>B2/10*0.00000005</f>
        <v>2.3599999999999996E-08</v>
      </c>
      <c r="E2" s="1">
        <f>E$1*A2+0.0000000238</f>
        <v>2.38E-08</v>
      </c>
      <c r="I2">
        <v>5.12</v>
      </c>
      <c r="K2">
        <f>I2*0.000000005</f>
        <v>2.56E-08</v>
      </c>
      <c r="L2">
        <v>0</v>
      </c>
      <c r="M2">
        <f>K2*1000000000</f>
        <v>25.6</v>
      </c>
      <c r="N2">
        <f>(L2*-1+50)/100</f>
        <v>0.5</v>
      </c>
      <c r="O2" s="5">
        <f>INDEX(LINEST($N$2:$N$25,$M$2:$M$25,1,1),1,1)</f>
        <v>0.2708729472774418</v>
      </c>
      <c r="P2" s="6" t="s">
        <v>7</v>
      </c>
      <c r="Q2" s="5"/>
      <c r="R2" s="5"/>
    </row>
    <row r="3" spans="1:18" ht="12.75">
      <c r="A3">
        <v>6</v>
      </c>
      <c r="B3">
        <v>4.84</v>
      </c>
      <c r="D3">
        <f aca="true" t="shared" si="0" ref="D3:D11">B3/10*0.00000005</f>
        <v>2.4199999999999998E-08</v>
      </c>
      <c r="E3" s="1">
        <f aca="true" t="shared" si="1" ref="E3:E11">E$1*A3+0.0000000238</f>
        <v>2.398E-08</v>
      </c>
      <c r="I3">
        <v>5.14</v>
      </c>
      <c r="K3">
        <f aca="true" t="shared" si="2" ref="K3:K25">I3*0.000000005</f>
        <v>2.57E-08</v>
      </c>
      <c r="L3">
        <v>2</v>
      </c>
      <c r="M3">
        <f aca="true" t="shared" si="3" ref="M3:M25">K3*1000000000</f>
        <v>25.7</v>
      </c>
      <c r="N3">
        <f aca="true" t="shared" si="4" ref="N3:N25">(L3*-1+50)/100</f>
        <v>0.48</v>
      </c>
      <c r="O3" s="5">
        <f>INDEX(LINEST($N$2:$N$25,$M$2:$M$25,1,1),2,1)</f>
        <v>0.0061601626953741145</v>
      </c>
      <c r="P3" s="6" t="s">
        <v>8</v>
      </c>
      <c r="Q3" s="5"/>
      <c r="R3" s="5"/>
    </row>
    <row r="4" spans="1:18" ht="12.75">
      <c r="A4">
        <v>12</v>
      </c>
      <c r="B4">
        <v>4.8</v>
      </c>
      <c r="D4">
        <f t="shared" si="0"/>
        <v>2.3999999999999997E-08</v>
      </c>
      <c r="E4" s="1">
        <f t="shared" si="1"/>
        <v>2.4160000000000003E-08</v>
      </c>
      <c r="I4">
        <v>5.12</v>
      </c>
      <c r="K4">
        <f t="shared" si="2"/>
        <v>2.56E-08</v>
      </c>
      <c r="L4">
        <v>4</v>
      </c>
      <c r="M4">
        <f t="shared" si="3"/>
        <v>25.6</v>
      </c>
      <c r="N4">
        <f t="shared" si="4"/>
        <v>0.46</v>
      </c>
      <c r="O4" s="5"/>
      <c r="P4" s="5"/>
      <c r="Q4" s="5"/>
      <c r="R4" s="5"/>
    </row>
    <row r="5" spans="1:18" ht="12.75">
      <c r="A5">
        <v>18</v>
      </c>
      <c r="B5">
        <v>4.88</v>
      </c>
      <c r="D5">
        <f t="shared" si="0"/>
        <v>2.4399999999999997E-08</v>
      </c>
      <c r="E5" s="1">
        <f t="shared" si="1"/>
        <v>2.434E-08</v>
      </c>
      <c r="I5">
        <v>5.12</v>
      </c>
      <c r="K5">
        <f t="shared" si="2"/>
        <v>2.56E-08</v>
      </c>
      <c r="L5">
        <v>6</v>
      </c>
      <c r="M5">
        <f t="shared" si="3"/>
        <v>25.6</v>
      </c>
      <c r="N5">
        <f t="shared" si="4"/>
        <v>0.44</v>
      </c>
      <c r="O5" s="5">
        <f>INDEX(LINEST($N$2:$N$25,$M$2:$M$25,1,1),1,2)</f>
        <v>-6.481540622299055</v>
      </c>
      <c r="P5" s="6" t="s">
        <v>9</v>
      </c>
      <c r="Q5" s="5"/>
      <c r="R5" s="5"/>
    </row>
    <row r="6" spans="1:18" ht="12.75">
      <c r="A6">
        <v>24</v>
      </c>
      <c r="B6">
        <v>4.92</v>
      </c>
      <c r="D6">
        <f t="shared" si="0"/>
        <v>2.46E-08</v>
      </c>
      <c r="E6" s="1">
        <f t="shared" si="1"/>
        <v>2.452E-08</v>
      </c>
      <c r="I6">
        <v>5.1</v>
      </c>
      <c r="K6">
        <f t="shared" si="2"/>
        <v>2.55E-08</v>
      </c>
      <c r="L6">
        <v>8</v>
      </c>
      <c r="M6">
        <f t="shared" si="3"/>
        <v>25.5</v>
      </c>
      <c r="N6">
        <f t="shared" si="4"/>
        <v>0.42</v>
      </c>
      <c r="O6" s="5">
        <f>INDEX(LINEST($N$2:$N$25,$M$2:$M$25,1,1),2,2)</f>
        <v>0.1532225156557334</v>
      </c>
      <c r="P6" s="6" t="s">
        <v>10</v>
      </c>
      <c r="Q6" s="5"/>
      <c r="R6" s="5"/>
    </row>
    <row r="7" spans="1:18" ht="12.75">
      <c r="A7">
        <v>30</v>
      </c>
      <c r="B7">
        <v>4.92</v>
      </c>
      <c r="D7">
        <f t="shared" si="0"/>
        <v>2.46E-08</v>
      </c>
      <c r="E7" s="1">
        <f t="shared" si="1"/>
        <v>2.4700000000000003E-08</v>
      </c>
      <c r="I7">
        <v>5.08</v>
      </c>
      <c r="K7">
        <f t="shared" si="2"/>
        <v>2.5400000000000002E-08</v>
      </c>
      <c r="L7">
        <v>10</v>
      </c>
      <c r="M7">
        <f t="shared" si="3"/>
        <v>25.400000000000002</v>
      </c>
      <c r="N7">
        <f t="shared" si="4"/>
        <v>0.4</v>
      </c>
      <c r="O7" s="5"/>
      <c r="P7" s="5"/>
      <c r="Q7" s="5"/>
      <c r="R7" s="5"/>
    </row>
    <row r="8" spans="1:18" ht="12.75">
      <c r="A8">
        <v>36</v>
      </c>
      <c r="B8">
        <v>4.96</v>
      </c>
      <c r="D8">
        <f t="shared" si="0"/>
        <v>2.4799999999999997E-08</v>
      </c>
      <c r="E8" s="1">
        <f t="shared" si="1"/>
        <v>2.4880000000000002E-08</v>
      </c>
      <c r="I8">
        <v>5.06</v>
      </c>
      <c r="K8">
        <f t="shared" si="2"/>
        <v>2.5299999999999998E-08</v>
      </c>
      <c r="L8">
        <v>12</v>
      </c>
      <c r="M8">
        <f t="shared" si="3"/>
        <v>25.299999999999997</v>
      </c>
      <c r="N8">
        <f t="shared" si="4"/>
        <v>0.38</v>
      </c>
      <c r="O8" s="5"/>
      <c r="P8" s="5"/>
      <c r="Q8" s="5"/>
      <c r="R8" s="5"/>
    </row>
    <row r="9" spans="1:20" ht="12.75">
      <c r="A9">
        <v>42</v>
      </c>
      <c r="B9">
        <v>5</v>
      </c>
      <c r="D9">
        <f t="shared" si="0"/>
        <v>2.5E-08</v>
      </c>
      <c r="E9" s="1">
        <f t="shared" si="1"/>
        <v>2.506E-08</v>
      </c>
      <c r="I9">
        <v>5.06</v>
      </c>
      <c r="K9">
        <f t="shared" si="2"/>
        <v>2.5299999999999998E-08</v>
      </c>
      <c r="L9">
        <v>14</v>
      </c>
      <c r="M9">
        <f t="shared" si="3"/>
        <v>25.299999999999997</v>
      </c>
      <c r="N9">
        <f t="shared" si="4"/>
        <v>0.36</v>
      </c>
      <c r="O9" s="6" t="s">
        <v>14</v>
      </c>
      <c r="P9" s="6" t="s">
        <v>11</v>
      </c>
      <c r="Q9" s="6" t="s">
        <v>12</v>
      </c>
      <c r="R9" s="6" t="s">
        <v>13</v>
      </c>
      <c r="S9" s="6" t="s">
        <v>15</v>
      </c>
      <c r="T9" s="5"/>
    </row>
    <row r="10" spans="1:19" ht="12.75">
      <c r="A10">
        <v>48</v>
      </c>
      <c r="B10">
        <v>5.04</v>
      </c>
      <c r="D10">
        <f t="shared" si="0"/>
        <v>2.52E-08</v>
      </c>
      <c r="E10" s="1">
        <f t="shared" si="1"/>
        <v>2.524E-08</v>
      </c>
      <c r="I10">
        <v>5.04</v>
      </c>
      <c r="K10">
        <f t="shared" si="2"/>
        <v>2.52E-08</v>
      </c>
      <c r="L10">
        <v>16</v>
      </c>
      <c r="M10">
        <f t="shared" si="3"/>
        <v>25.2</v>
      </c>
      <c r="N10">
        <f t="shared" si="4"/>
        <v>0.34</v>
      </c>
      <c r="O10" s="5">
        <f>M2</f>
        <v>25.6</v>
      </c>
      <c r="P10" s="5">
        <f>$O10*$O$2+$O$5</f>
        <v>0.45280682800345584</v>
      </c>
      <c r="Q10" s="5">
        <f>$O10*($O$2-$O$3)+$O$5+$O$6</f>
        <v>0.44832917865761224</v>
      </c>
      <c r="R10" s="5">
        <f>$O10*($O$2+$O$3)+$O$5-$O$6</f>
        <v>0.45728447734930033</v>
      </c>
      <c r="S10" s="6">
        <f>O10*0.3-7.2</f>
        <v>0.47999999999999954</v>
      </c>
    </row>
    <row r="11" spans="1:19" ht="12.75">
      <c r="A11">
        <v>54</v>
      </c>
      <c r="B11">
        <v>5.04</v>
      </c>
      <c r="D11">
        <f t="shared" si="0"/>
        <v>2.52E-08</v>
      </c>
      <c r="E11" s="1">
        <f t="shared" si="1"/>
        <v>2.5420000000000002E-08</v>
      </c>
      <c r="I11">
        <v>5.02</v>
      </c>
      <c r="K11">
        <f t="shared" si="2"/>
        <v>2.51E-08</v>
      </c>
      <c r="L11">
        <v>18</v>
      </c>
      <c r="M11">
        <f t="shared" si="3"/>
        <v>25.1</v>
      </c>
      <c r="N11">
        <f t="shared" si="4"/>
        <v>0.32</v>
      </c>
      <c r="O11" s="5">
        <f>M25</f>
        <v>24</v>
      </c>
      <c r="P11" s="5">
        <f>$O11*$O$2+$O$5</f>
        <v>0.019410112359548926</v>
      </c>
      <c r="Q11" s="5">
        <f>$O11*($O$2-$O$3)+$O$5+$O$6</f>
        <v>0.024788723326303524</v>
      </c>
      <c r="R11" s="5">
        <f>$O11*($O$2+$O$3)+$O$5-$O$6</f>
        <v>0.014031501392794327</v>
      </c>
      <c r="S11" s="6">
        <f>O11*0.3-7.2</f>
        <v>0</v>
      </c>
    </row>
    <row r="12" spans="9:14" ht="12.75">
      <c r="I12">
        <v>5.04</v>
      </c>
      <c r="K12">
        <f t="shared" si="2"/>
        <v>2.52E-08</v>
      </c>
      <c r="L12">
        <v>20</v>
      </c>
      <c r="M12">
        <f t="shared" si="3"/>
        <v>25.2</v>
      </c>
      <c r="N12">
        <f t="shared" si="4"/>
        <v>0.3</v>
      </c>
    </row>
    <row r="13" spans="9:14" ht="12.75">
      <c r="I13">
        <v>5</v>
      </c>
      <c r="K13">
        <f t="shared" si="2"/>
        <v>2.5E-08</v>
      </c>
      <c r="L13">
        <v>22</v>
      </c>
      <c r="M13">
        <f t="shared" si="3"/>
        <v>25</v>
      </c>
      <c r="N13">
        <f t="shared" si="4"/>
        <v>0.28</v>
      </c>
    </row>
    <row r="14" spans="9:14" ht="12.75">
      <c r="I14">
        <v>4.96</v>
      </c>
      <c r="K14">
        <f t="shared" si="2"/>
        <v>2.48E-08</v>
      </c>
      <c r="L14">
        <v>26</v>
      </c>
      <c r="M14">
        <f t="shared" si="3"/>
        <v>24.8</v>
      </c>
      <c r="N14">
        <f t="shared" si="4"/>
        <v>0.24</v>
      </c>
    </row>
    <row r="15" spans="9:14" ht="12.75">
      <c r="I15">
        <v>4.96</v>
      </c>
      <c r="K15">
        <f t="shared" si="2"/>
        <v>2.48E-08</v>
      </c>
      <c r="L15">
        <v>28</v>
      </c>
      <c r="M15">
        <f t="shared" si="3"/>
        <v>24.8</v>
      </c>
      <c r="N15">
        <f t="shared" si="4"/>
        <v>0.22</v>
      </c>
    </row>
    <row r="16" spans="9:14" ht="12.75">
      <c r="I16">
        <v>4.92</v>
      </c>
      <c r="K16">
        <f t="shared" si="2"/>
        <v>2.46E-08</v>
      </c>
      <c r="L16">
        <v>30</v>
      </c>
      <c r="M16">
        <f t="shared" si="3"/>
        <v>24.599999999999998</v>
      </c>
      <c r="N16">
        <f t="shared" si="4"/>
        <v>0.2</v>
      </c>
    </row>
    <row r="17" spans="9:14" ht="12.75">
      <c r="I17">
        <v>4.92</v>
      </c>
      <c r="K17">
        <f t="shared" si="2"/>
        <v>2.46E-08</v>
      </c>
      <c r="L17">
        <v>32</v>
      </c>
      <c r="M17">
        <f t="shared" si="3"/>
        <v>24.599999999999998</v>
      </c>
      <c r="N17">
        <f t="shared" si="4"/>
        <v>0.18</v>
      </c>
    </row>
    <row r="18" spans="9:14" ht="12.75">
      <c r="I18">
        <v>4.9</v>
      </c>
      <c r="K18">
        <f t="shared" si="2"/>
        <v>2.45E-08</v>
      </c>
      <c r="L18">
        <v>34</v>
      </c>
      <c r="M18">
        <f t="shared" si="3"/>
        <v>24.5</v>
      </c>
      <c r="N18">
        <f t="shared" si="4"/>
        <v>0.16</v>
      </c>
    </row>
    <row r="19" spans="9:14" ht="12.75">
      <c r="I19">
        <v>4.86</v>
      </c>
      <c r="K19">
        <f t="shared" si="2"/>
        <v>2.4300000000000003E-08</v>
      </c>
      <c r="L19">
        <v>38</v>
      </c>
      <c r="M19">
        <f t="shared" si="3"/>
        <v>24.300000000000004</v>
      </c>
      <c r="N19">
        <f t="shared" si="4"/>
        <v>0.12</v>
      </c>
    </row>
    <row r="20" spans="9:14" ht="12.75">
      <c r="I20">
        <v>4.86</v>
      </c>
      <c r="K20">
        <f t="shared" si="2"/>
        <v>2.4300000000000003E-08</v>
      </c>
      <c r="L20">
        <v>40</v>
      </c>
      <c r="M20">
        <f t="shared" si="3"/>
        <v>24.300000000000004</v>
      </c>
      <c r="N20">
        <f t="shared" si="4"/>
        <v>0.1</v>
      </c>
    </row>
    <row r="21" spans="9:14" ht="12.75">
      <c r="I21">
        <v>4.84</v>
      </c>
      <c r="K21">
        <f t="shared" si="2"/>
        <v>2.4199999999999998E-08</v>
      </c>
      <c r="L21">
        <v>42</v>
      </c>
      <c r="M21">
        <f t="shared" si="3"/>
        <v>24.2</v>
      </c>
      <c r="N21">
        <f t="shared" si="4"/>
        <v>0.08</v>
      </c>
    </row>
    <row r="22" spans="9:14" ht="12.75">
      <c r="I22">
        <v>4.82</v>
      </c>
      <c r="K22">
        <f t="shared" si="2"/>
        <v>2.41E-08</v>
      </c>
      <c r="L22">
        <v>44</v>
      </c>
      <c r="M22">
        <f t="shared" si="3"/>
        <v>24.1</v>
      </c>
      <c r="N22">
        <f t="shared" si="4"/>
        <v>0.06</v>
      </c>
    </row>
    <row r="23" spans="9:14" ht="12.75">
      <c r="I23">
        <v>4.82</v>
      </c>
      <c r="K23">
        <f t="shared" si="2"/>
        <v>2.41E-08</v>
      </c>
      <c r="L23">
        <v>46</v>
      </c>
      <c r="M23">
        <f t="shared" si="3"/>
        <v>24.1</v>
      </c>
      <c r="N23">
        <f t="shared" si="4"/>
        <v>0.04</v>
      </c>
    </row>
    <row r="24" spans="9:14" ht="12.75">
      <c r="I24">
        <v>4.8</v>
      </c>
      <c r="K24">
        <f t="shared" si="2"/>
        <v>2.4E-08</v>
      </c>
      <c r="L24">
        <v>48</v>
      </c>
      <c r="M24">
        <f t="shared" si="3"/>
        <v>24</v>
      </c>
      <c r="N24">
        <f t="shared" si="4"/>
        <v>0.02</v>
      </c>
    </row>
    <row r="25" spans="9:14" ht="12.75">
      <c r="I25">
        <v>4.8</v>
      </c>
      <c r="K25">
        <f t="shared" si="2"/>
        <v>2.4E-08</v>
      </c>
      <c r="L25">
        <v>50</v>
      </c>
      <c r="M25">
        <f t="shared" si="3"/>
        <v>24</v>
      </c>
      <c r="N25">
        <f t="shared" si="4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Physics &amp; Astronomy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New Mexico Phys</dc:creator>
  <cp:keywords/>
  <dc:description/>
  <cp:lastModifiedBy>USER</cp:lastModifiedBy>
  <dcterms:created xsi:type="dcterms:W3CDTF">2007-10-01T22:20:24Z</dcterms:created>
  <dcterms:modified xsi:type="dcterms:W3CDTF">2007-10-18T20:03:31Z</dcterms:modified>
  <cp:category/>
  <cp:version/>
  <cp:contentType/>
  <cp:contentStatus/>
</cp:coreProperties>
</file>