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820" windowHeight="5040" activeTab="1"/>
  </bookViews>
  <sheets>
    <sheet name="Average IL-8 conc." sheetId="1" r:id="rId1"/>
    <sheet name="Calculation" sheetId="2" r:id="rId2"/>
    <sheet name="Alamar blue" sheetId="3" r:id="rId3"/>
    <sheet name="Statistics" sheetId="4" r:id="rId4"/>
    <sheet name="Alamar #1" sheetId="5" r:id="rId5"/>
    <sheet name="Alamar #2" sheetId="6" r:id="rId6"/>
    <sheet name="Alamar #3" sheetId="7" r:id="rId7"/>
    <sheet name="Raw data" sheetId="8" r:id="rId8"/>
  </sheets>
  <definedNames>
    <definedName name="_19052010_meas" localSheetId="7">'Raw data'!$A$1:$N$204</definedName>
    <definedName name="_xlnm.Print_Area" localSheetId="3">'Statistics'!$A$1:$I$36</definedName>
  </definedNames>
  <calcPr fullCalcOnLoad="1"/>
</workbook>
</file>

<file path=xl/comments2.xml><?xml version="1.0" encoding="utf-8"?>
<comments xmlns="http://schemas.openxmlformats.org/spreadsheetml/2006/main">
  <authors>
    <author> Wilfred Poppinga</author>
  </authors>
  <commentList>
    <comment ref="G22" authorId="0">
      <text>
        <r>
          <rPr>
            <b/>
            <sz val="8"/>
            <rFont val="Tahoma"/>
            <family val="0"/>
          </rPr>
          <t xml:space="preserve"> Wilfred Poppinga:</t>
        </r>
        <r>
          <rPr>
            <sz val="8"/>
            <rFont val="Tahoma"/>
            <family val="0"/>
          </rPr>
          <t xml:space="preserve">
Should be the same as in graph standard curve. R2 should be 0.99-1.00.</t>
        </r>
      </text>
    </comment>
    <comment ref="A1" authorId="0">
      <text>
        <r>
          <rPr>
            <b/>
            <sz val="8"/>
            <rFont val="Tahoma"/>
            <family val="0"/>
          </rPr>
          <t xml:space="preserve"> Wilfred Poppinga:</t>
        </r>
        <r>
          <rPr>
            <sz val="8"/>
            <rFont val="Tahoma"/>
            <family val="0"/>
          </rPr>
          <t xml:space="preserve">
Only required to add ALAMAR BLUE viability staining and ELISA results. REPLACE RED CHARACTERS WHERE NECESSARY.</t>
        </r>
      </text>
    </comment>
    <comment ref="I7" authorId="0">
      <text>
        <r>
          <rPr>
            <b/>
            <sz val="8"/>
            <rFont val="Tahoma"/>
            <family val="0"/>
          </rPr>
          <t xml:space="preserve"> Wilfred Poppinga:</t>
        </r>
        <r>
          <rPr>
            <sz val="8"/>
            <rFont val="Tahoma"/>
            <family val="0"/>
          </rPr>
          <t xml:space="preserve">
Standard curve 0 - 240 pg/mL IL-8</t>
        </r>
      </text>
    </comment>
    <comment ref="H6" authorId="0">
      <text>
        <r>
          <rPr>
            <b/>
            <sz val="8"/>
            <rFont val="Tahoma"/>
            <family val="0"/>
          </rPr>
          <t xml:space="preserve"> Wilfred Poppinga:</t>
        </r>
        <r>
          <rPr>
            <sz val="8"/>
            <rFont val="Tahoma"/>
            <family val="0"/>
          </rPr>
          <t xml:space="preserve">
PLATE 1</t>
        </r>
      </text>
    </comment>
    <comment ref="N6" authorId="0">
      <text>
        <r>
          <rPr>
            <b/>
            <sz val="8"/>
            <rFont val="Tahoma"/>
            <family val="0"/>
          </rPr>
          <t xml:space="preserve"> Wilfred Poppinga:</t>
        </r>
        <r>
          <rPr>
            <sz val="8"/>
            <rFont val="Tahoma"/>
            <family val="0"/>
          </rPr>
          <t xml:space="preserve">
PLATE 2</t>
        </r>
      </text>
    </comment>
    <comment ref="H10" authorId="0">
      <text>
        <r>
          <rPr>
            <b/>
            <sz val="8"/>
            <rFont val="Tahoma"/>
            <family val="0"/>
          </rPr>
          <t xml:space="preserve"> Wilfred Poppinga:</t>
        </r>
        <r>
          <rPr>
            <sz val="8"/>
            <rFont val="Tahoma"/>
            <family val="0"/>
          </rPr>
          <t xml:space="preserve">
PLATE 3</t>
        </r>
      </text>
    </comment>
    <comment ref="G31" authorId="0">
      <text>
        <r>
          <rPr>
            <b/>
            <sz val="8"/>
            <rFont val="Tahoma"/>
            <family val="0"/>
          </rPr>
          <t xml:space="preserve"> Wilfred Poppinga:</t>
        </r>
        <r>
          <rPr>
            <sz val="8"/>
            <rFont val="Tahoma"/>
            <family val="0"/>
          </rPr>
          <t xml:space="preserve">
Be careful of Dilution!</t>
        </r>
      </text>
    </comment>
    <comment ref="G44" authorId="0">
      <text>
        <r>
          <rPr>
            <b/>
            <sz val="8"/>
            <rFont val="Tahoma"/>
            <family val="0"/>
          </rPr>
          <t xml:space="preserve"> Wilfred Poppinga:</t>
        </r>
        <r>
          <rPr>
            <sz val="8"/>
            <rFont val="Tahoma"/>
            <family val="0"/>
          </rPr>
          <t xml:space="preserve">
Be careful of Dilution!</t>
        </r>
      </text>
    </comment>
    <comment ref="G56" authorId="0">
      <text>
        <r>
          <rPr>
            <b/>
            <sz val="8"/>
            <rFont val="Tahoma"/>
            <family val="0"/>
          </rPr>
          <t xml:space="preserve"> Wilfred Poppinga:</t>
        </r>
        <r>
          <rPr>
            <sz val="8"/>
            <rFont val="Tahoma"/>
            <family val="0"/>
          </rPr>
          <t xml:space="preserve">
Be careful of Dilution!</t>
        </r>
      </text>
    </comment>
  </commentList>
</comments>
</file>

<file path=xl/comments3.xml><?xml version="1.0" encoding="utf-8"?>
<comments xmlns="http://schemas.openxmlformats.org/spreadsheetml/2006/main">
  <authors>
    <author>fmp</author>
  </authors>
  <commentList>
    <comment ref="J2" authorId="0">
      <text>
        <r>
          <rPr>
            <b/>
            <sz val="8"/>
            <rFont val="Tahoma"/>
            <family val="0"/>
          </rPr>
          <t>Wilfred:</t>
        </r>
        <r>
          <rPr>
            <sz val="8"/>
            <rFont val="Tahoma"/>
            <family val="0"/>
          </rPr>
          <t xml:space="preserve">
Excluded, due to a hot VacuBoy this well was affected too much</t>
        </r>
      </text>
    </comment>
  </commentList>
</comments>
</file>

<file path=xl/sharedStrings.xml><?xml version="1.0" encoding="utf-8"?>
<sst xmlns="http://schemas.openxmlformats.org/spreadsheetml/2006/main" count="883" uniqueCount="419">
  <si>
    <t>HT31</t>
  </si>
  <si>
    <t>CTR</t>
  </si>
  <si>
    <t>A</t>
  </si>
  <si>
    <t>CSE</t>
  </si>
  <si>
    <t>B</t>
  </si>
  <si>
    <t>CSE+8-p</t>
  </si>
  <si>
    <t>C</t>
  </si>
  <si>
    <t>CSE+Bnz</t>
  </si>
  <si>
    <t>D</t>
  </si>
  <si>
    <t>E</t>
  </si>
  <si>
    <t>F</t>
  </si>
  <si>
    <t>G</t>
  </si>
  <si>
    <t>H</t>
  </si>
  <si>
    <t>STND</t>
  </si>
  <si>
    <t>pg/ml</t>
  </si>
  <si>
    <t>pg/mL</t>
  </si>
  <si>
    <t>Plate #1</t>
  </si>
  <si>
    <t>% to control</t>
  </si>
  <si>
    <t>Corrected</t>
  </si>
  <si>
    <t>Plate #2</t>
  </si>
  <si>
    <t>Plate #3</t>
  </si>
  <si>
    <t>Average</t>
  </si>
  <si>
    <t>St. dev</t>
  </si>
  <si>
    <t>#1</t>
  </si>
  <si>
    <t>#2</t>
  </si>
  <si>
    <t>#3</t>
  </si>
  <si>
    <t>Curve</t>
  </si>
  <si>
    <t>Average Absorbance (450 nm)</t>
  </si>
  <si>
    <t>Y = Ax + B</t>
  </si>
  <si>
    <t xml:space="preserve">Intersection </t>
  </si>
  <si>
    <t>X</t>
  </si>
  <si>
    <t>Y</t>
  </si>
  <si>
    <t>Slope</t>
  </si>
  <si>
    <t>ELISA</t>
  </si>
  <si>
    <t>IL-8 Conc. pg/mL</t>
  </si>
  <si>
    <t>R square</t>
  </si>
  <si>
    <t>S0</t>
  </si>
  <si>
    <t>Average OD</t>
  </si>
  <si>
    <t>Dilution</t>
  </si>
  <si>
    <t>Alamar blue</t>
  </si>
  <si>
    <t>Average IL-8</t>
  </si>
  <si>
    <t>IL-8 Concentration</t>
  </si>
  <si>
    <t>SEM</t>
  </si>
  <si>
    <t>p =</t>
  </si>
  <si>
    <t>CSE (S0)</t>
  </si>
  <si>
    <t>CSE (Ht31)</t>
  </si>
  <si>
    <t>CTR vs CSE</t>
  </si>
  <si>
    <t>vs CTR (Ht31)</t>
  </si>
  <si>
    <t>vs CTR (S0)</t>
  </si>
  <si>
    <t>CTR vs CSE+8p</t>
  </si>
  <si>
    <t>vs CSE+8P (Ht31)</t>
  </si>
  <si>
    <t>vs CSE+8P (S0)</t>
  </si>
  <si>
    <t>CTR vs CSE+6Bnz</t>
  </si>
  <si>
    <t>vs CSE+6Bnz (Ht31</t>
  </si>
  <si>
    <t>vs CSE+6Bnz (S0)</t>
  </si>
  <si>
    <t>CSE vs CSE+8p</t>
  </si>
  <si>
    <t>CSE vs CSE+6Bnz</t>
  </si>
  <si>
    <t>CSE+8p vs CSE+6Bnz</t>
  </si>
  <si>
    <t>CSE+8p (S0)</t>
  </si>
  <si>
    <t>CSE+8p (Ht31)</t>
  </si>
  <si>
    <t>Ht31</t>
  </si>
  <si>
    <t>CSE+6Bnz (S0)</t>
  </si>
  <si>
    <t>CSE+6Bnz (Ht31)</t>
  </si>
  <si>
    <t>S0 vs Ht31</t>
  </si>
  <si>
    <t>CSE+8p</t>
  </si>
  <si>
    <t>CSE+6Bnz</t>
  </si>
  <si>
    <t>Student T-test, 2-tailed, α = 0.025</t>
  </si>
  <si>
    <t>DATA</t>
  </si>
  <si>
    <t>%</t>
  </si>
  <si>
    <t>T.TEST</t>
  </si>
  <si>
    <t>Rawdata (dual wave measurement with measurement filter)</t>
  </si>
  <si>
    <t>Temperature: 29,5 °C</t>
  </si>
  <si>
    <t>&lt;&gt;</t>
  </si>
  <si>
    <t>Rawdata (dual wave measurement with reference filter)</t>
  </si>
  <si>
    <t>Temperature: 29,6 °C</t>
  </si>
  <si>
    <t>SAFIRE;   Serial number: 12901300124;   Firmware: V 2.10 04/02 Safire;   XFLUOR4 Version: V 4.51</t>
  </si>
  <si>
    <t>Date:</t>
  </si>
  <si>
    <t>Time:</t>
  </si>
  <si>
    <t>Measurement mode:</t>
  </si>
  <si>
    <t>Absorbance</t>
  </si>
  <si>
    <t>Measurement wavelength:</t>
  </si>
  <si>
    <t>nm</t>
  </si>
  <si>
    <t>Reference wavelength:</t>
  </si>
  <si>
    <t>Number of flashes:</t>
  </si>
  <si>
    <t>Plate definition file:</t>
  </si>
  <si>
    <t>TPP24.pdf</t>
  </si>
  <si>
    <t>Time between move and read:</t>
  </si>
  <si>
    <t>ms</t>
  </si>
  <si>
    <t>Dual wave data (difference)</t>
  </si>
  <si>
    <t>Temperature: 29,4 °C</t>
  </si>
  <si>
    <t>CSE+db-cAMP</t>
  </si>
  <si>
    <t>CSE+ mPKI</t>
  </si>
  <si>
    <t>D9 P25</t>
  </si>
  <si>
    <t>Alamar blue average</t>
  </si>
  <si>
    <t xml:space="preserve">Curve information - Curve quality data </t>
  </si>
  <si>
    <t>Name</t>
  </si>
  <si>
    <t>Formula</t>
  </si>
  <si>
    <t>Slope at 50% binding</t>
  </si>
  <si>
    <t>Intercept</t>
  </si>
  <si>
    <t>ED-20</t>
  </si>
  <si>
    <t>ED-50</t>
  </si>
  <si>
    <t>ED-80</t>
  </si>
  <si>
    <t>Correlation coefficient (R)</t>
  </si>
  <si>
    <t>Forced through origo</t>
  </si>
  <si>
    <t>Standard Curve</t>
  </si>
  <si>
    <t>Calc 1: Curve fitting (concentration calculation) = Curve fitting (concentration calculation) where Measurement: Meas A</t>
  </si>
  <si>
    <t>0.202010389786506</t>
  </si>
  <si>
    <t>0.988491696745873</t>
  </si>
  <si>
    <t>No</t>
  </si>
  <si>
    <t xml:space="preserve">Plate information </t>
  </si>
  <si>
    <t>Plate</t>
  </si>
  <si>
    <t>Repeat</t>
  </si>
  <si>
    <t>Barcode</t>
  </si>
  <si>
    <t>Chamber temperature at start</t>
  </si>
  <si>
    <t>Chamber temperature at end</t>
  </si>
  <si>
    <t>Ambient temperature at start</t>
  </si>
  <si>
    <t>Ambient temperature at end</t>
  </si>
  <si>
    <t>Measurement date</t>
  </si>
  <si>
    <t>N/A</t>
  </si>
  <si>
    <t>Background information</t>
  </si>
  <si>
    <t>Label</t>
  </si>
  <si>
    <t>Result</t>
  </si>
  <si>
    <t>Signal</t>
  </si>
  <si>
    <t>Flashes/Time</t>
  </si>
  <si>
    <t>Meastime</t>
  </si>
  <si>
    <t>MeasInfo</t>
  </si>
  <si>
    <t>Meas A</t>
  </si>
  <si>
    <t>00:00:15.259</t>
  </si>
  <si>
    <t>De=1st Ex=Btm Em=N/A Wdw=N/A</t>
  </si>
  <si>
    <t>Calculated results: Calc 1: Curve fitting (concentration calculation) = Curve fitting (concentration calculation) where Measurement: Meas A</t>
  </si>
  <si>
    <t>Meas</t>
  </si>
  <si>
    <t>ScanX</t>
  </si>
  <si>
    <t>ScanY</t>
  </si>
  <si>
    <t>Measinfo</t>
  </si>
  <si>
    <t>Kinetics</t>
  </si>
  <si>
    <t>27.55</t>
  </si>
  <si>
    <t>Signal for Meas A -  (RLU)</t>
  </si>
  <si>
    <t>Results for Meas A -  (A)</t>
  </si>
  <si>
    <t>0.404</t>
  </si>
  <si>
    <t>0.307</t>
  </si>
  <si>
    <t>0.333</t>
  </si>
  <si>
    <t>0.334</t>
  </si>
  <si>
    <t>0.369</t>
  </si>
  <si>
    <t>0.387</t>
  </si>
  <si>
    <t>0.326</t>
  </si>
  <si>
    <t>0.306</t>
  </si>
  <si>
    <t>0.332</t>
  </si>
  <si>
    <t>0.403</t>
  </si>
  <si>
    <t>0.428</t>
  </si>
  <si>
    <t>0.440</t>
  </si>
  <si>
    <t>0.949</t>
  </si>
  <si>
    <t>0.980</t>
  </si>
  <si>
    <t>0.811</t>
  </si>
  <si>
    <t>0.685</t>
  </si>
  <si>
    <t>0.908</t>
  </si>
  <si>
    <t>0.884</t>
  </si>
  <si>
    <t>0.710</t>
  </si>
  <si>
    <t>0.740</t>
  </si>
  <si>
    <t>0.712</t>
  </si>
  <si>
    <t>0.311</t>
  </si>
  <si>
    <t>0.331</t>
  </si>
  <si>
    <t>0.294</t>
  </si>
  <si>
    <t>0.313</t>
  </si>
  <si>
    <t>0.376</t>
  </si>
  <si>
    <t>0.414</t>
  </si>
  <si>
    <t>0.583</t>
  </si>
  <si>
    <t>0.338</t>
  </si>
  <si>
    <t>0.221</t>
  </si>
  <si>
    <t>0.171</t>
  </si>
  <si>
    <t>0.748</t>
  </si>
  <si>
    <t>0.560</t>
  </si>
  <si>
    <t>0.213</t>
  </si>
  <si>
    <t>0.163</t>
  </si>
  <si>
    <t>0.343</t>
  </si>
  <si>
    <t>0.325</t>
  </si>
  <si>
    <t>0.304</t>
  </si>
  <si>
    <t>0.224</t>
  </si>
  <si>
    <t>0.228</t>
  </si>
  <si>
    <t>0.258</t>
  </si>
  <si>
    <t>0.151</t>
  </si>
  <si>
    <t>0.133</t>
  </si>
  <si>
    <t>0.128</t>
  </si>
  <si>
    <t>0.137</t>
  </si>
  <si>
    <t>0.165</t>
  </si>
  <si>
    <t>0.136</t>
  </si>
  <si>
    <t>0.152</t>
  </si>
  <si>
    <t>0.135</t>
  </si>
  <si>
    <t>0.145</t>
  </si>
  <si>
    <t>0.150</t>
  </si>
  <si>
    <t>0.130</t>
  </si>
  <si>
    <t>0.140</t>
  </si>
  <si>
    <t>Saturated for Meas A -  (A) (SAT=Saturated)</t>
  </si>
  <si>
    <t>-</t>
  </si>
  <si>
    <t>Measurement time Meas A -  (A)</t>
  </si>
  <si>
    <t>00:00:16.016</t>
  </si>
  <si>
    <t>00:00:16.375</t>
  </si>
  <si>
    <t>00:00:16.738</t>
  </si>
  <si>
    <t>00:00:17.097</t>
  </si>
  <si>
    <t>00:00:17.454</t>
  </si>
  <si>
    <t>00:00:17.817</t>
  </si>
  <si>
    <t>00:00:18.180</t>
  </si>
  <si>
    <t>00:00:18.542</t>
  </si>
  <si>
    <t>00:00:18.904</t>
  </si>
  <si>
    <t>00:00:19.261</t>
  </si>
  <si>
    <t>00:00:19.621</t>
  </si>
  <si>
    <t>00:00:19.979</t>
  </si>
  <si>
    <t>00:00:24.416</t>
  </si>
  <si>
    <t>00:00:24.057</t>
  </si>
  <si>
    <t>00:00:23.695</t>
  </si>
  <si>
    <t>00:00:23.336</t>
  </si>
  <si>
    <t>00:00:22.974</t>
  </si>
  <si>
    <t>00:00:22.611</t>
  </si>
  <si>
    <t>00:00:22.251</t>
  </si>
  <si>
    <t>00:00:21.890</t>
  </si>
  <si>
    <t>00:00:21.523</t>
  </si>
  <si>
    <t>00:00:21.160</t>
  </si>
  <si>
    <t>00:00:20.798</t>
  </si>
  <si>
    <t>00:00:20.435</t>
  </si>
  <si>
    <t>00:00:24.870</t>
  </si>
  <si>
    <t>00:00:25.241</t>
  </si>
  <si>
    <t>00:00:25.602</t>
  </si>
  <si>
    <t>00:00:25.967</t>
  </si>
  <si>
    <t>00:00:26.329</t>
  </si>
  <si>
    <t>00:00:26.692</t>
  </si>
  <si>
    <t>00:00:27.051</t>
  </si>
  <si>
    <t>00:00:27.413</t>
  </si>
  <si>
    <t>00:00:27.772</t>
  </si>
  <si>
    <t>00:00:28.133</t>
  </si>
  <si>
    <t>00:00:28.498</t>
  </si>
  <si>
    <t>00:00:28.859</t>
  </si>
  <si>
    <t>00:00:33.301</t>
  </si>
  <si>
    <t>00:00:32.937</t>
  </si>
  <si>
    <t>00:00:32.576</t>
  </si>
  <si>
    <t>00:00:32.214</t>
  </si>
  <si>
    <t>00:00:31.855</t>
  </si>
  <si>
    <t>00:00:31.493</t>
  </si>
  <si>
    <t>00:00:31.132</t>
  </si>
  <si>
    <t>00:00:30.767</t>
  </si>
  <si>
    <t>00:00:30.405</t>
  </si>
  <si>
    <t>00:00:30.044</t>
  </si>
  <si>
    <t>00:00:29.670</t>
  </si>
  <si>
    <t>00:00:29.311</t>
  </si>
  <si>
    <t>00:00:33.755</t>
  </si>
  <si>
    <t>00:00:34.114</t>
  </si>
  <si>
    <t>00:00:34.476</t>
  </si>
  <si>
    <t>00:00:34.836</t>
  </si>
  <si>
    <t>00:00:35.196</t>
  </si>
  <si>
    <t>00:00:35.559</t>
  </si>
  <si>
    <t>00:00:35.919</t>
  </si>
  <si>
    <t>00:00:36.284</t>
  </si>
  <si>
    <t>00:00:36.645</t>
  </si>
  <si>
    <t>00:00:37.007</t>
  </si>
  <si>
    <t>00:00:37.366</t>
  </si>
  <si>
    <t>00:00:37.726</t>
  </si>
  <si>
    <t>00:00:42.185</t>
  </si>
  <si>
    <t>00:00:41.825</t>
  </si>
  <si>
    <t>00:00:41.461</t>
  </si>
  <si>
    <t>00:00:41.102</t>
  </si>
  <si>
    <t>00:00:40.740</t>
  </si>
  <si>
    <t>00:00:40.369</t>
  </si>
  <si>
    <t>00:00:39.990</t>
  </si>
  <si>
    <t>00:00:39.626</t>
  </si>
  <si>
    <t>00:00:39.265</t>
  </si>
  <si>
    <t>00:00:38.903</t>
  </si>
  <si>
    <t>00:00:38.543</t>
  </si>
  <si>
    <t>00:00:38.179</t>
  </si>
  <si>
    <t>00:00:42.639</t>
  </si>
  <si>
    <t>00:00:43.000</t>
  </si>
  <si>
    <t>00:00:43.357</t>
  </si>
  <si>
    <t>00:00:43.719</t>
  </si>
  <si>
    <t>00:00:44.080</t>
  </si>
  <si>
    <t>00:00:44.438</t>
  </si>
  <si>
    <t>00:00:44.800</t>
  </si>
  <si>
    <t>00:00:45.157</t>
  </si>
  <si>
    <t>00:00:45.517</t>
  </si>
  <si>
    <t>00:00:45.880</t>
  </si>
  <si>
    <t>00:00:46.240</t>
  </si>
  <si>
    <t>00:00:46.601</t>
  </si>
  <si>
    <t>00:00:51.012</t>
  </si>
  <si>
    <t>00:00:50.648</t>
  </si>
  <si>
    <t>00:00:50.289</t>
  </si>
  <si>
    <t>00:00:49.927</t>
  </si>
  <si>
    <t>00:00:49.568</t>
  </si>
  <si>
    <t>00:00:49.208</t>
  </si>
  <si>
    <t>00:00:48.845</t>
  </si>
  <si>
    <t>00:00:48.486</t>
  </si>
  <si>
    <t>00:00:48.123</t>
  </si>
  <si>
    <t>00:00:47.766</t>
  </si>
  <si>
    <t>00:00:47.409</t>
  </si>
  <si>
    <t>00:00:47.049</t>
  </si>
  <si>
    <t xml:space="preserve">Basic assay information </t>
  </si>
  <si>
    <t xml:space="preserve">Assay ID: </t>
  </si>
  <si>
    <t xml:space="preserve">Assay Started: </t>
  </si>
  <si>
    <t xml:space="preserve">Assay Finished: </t>
  </si>
  <si>
    <t xml:space="preserve">Assay Exported: </t>
  </si>
  <si>
    <t xml:space="preserve">Protocol ID: </t>
  </si>
  <si>
    <t xml:space="preserve">Protocol Name: </t>
  </si>
  <si>
    <t>Performance 450nm</t>
  </si>
  <si>
    <t xml:space="preserve">Serial#: </t>
  </si>
  <si>
    <t>Protocol information</t>
  </si>
  <si>
    <t>Protocol:</t>
  </si>
  <si>
    <t>Protocol name</t>
  </si>
  <si>
    <t>Number of plate repeats</t>
  </si>
  <si>
    <t>Start plate repeat each</t>
  </si>
  <si>
    <t>Mode of measurement</t>
  </si>
  <si>
    <t>By Rows  bi-directional</t>
  </si>
  <si>
    <t>Rotated plate</t>
  </si>
  <si>
    <t>Soft move</t>
  </si>
  <si>
    <t>Protocol notes</t>
  </si>
  <si>
    <t>Instrument Performance Assessment of photometry using the Testplate.</t>
  </si>
  <si>
    <t>Plate type:</t>
  </si>
  <si>
    <t>Name of the plate type</t>
  </si>
  <si>
    <t>96 General</t>
  </si>
  <si>
    <t>Number of rows</t>
  </si>
  <si>
    <t>Number of columns</t>
  </si>
  <si>
    <t>Number of the wells in the plate</t>
  </si>
  <si>
    <t>Height of the plate</t>
  </si>
  <si>
    <t>14.35 mm</t>
  </si>
  <si>
    <t>Coordinates of corners:</t>
  </si>
  <si>
    <t>14.38 mm x------------------------------------------------------ x 113.38 mm</t>
  </si>
  <si>
    <t>11.24 mm                                                           11.24 mm</t>
  </si>
  <si>
    <t>74.24 mm                                                           74.24 mm</t>
  </si>
  <si>
    <t>Platemap:</t>
  </si>
  <si>
    <t xml:space="preserve">-   </t>
  </si>
  <si>
    <t>STD1</t>
  </si>
  <si>
    <t>STD2</t>
  </si>
  <si>
    <t>STD3</t>
  </si>
  <si>
    <t>STD4</t>
  </si>
  <si>
    <t>STD5</t>
  </si>
  <si>
    <t>STD6</t>
  </si>
  <si>
    <t>STD7</t>
  </si>
  <si>
    <t>STD8</t>
  </si>
  <si>
    <t xml:space="preserve"> - - Undefined</t>
  </si>
  <si>
    <t xml:space="preserve"> STD - Standard</t>
  </si>
  <si>
    <t>Calculations:</t>
  </si>
  <si>
    <t xml:space="preserve"> Formula index</t>
  </si>
  <si>
    <t>Calc 1</t>
  </si>
  <si>
    <t xml:space="preserve"> Formula name</t>
  </si>
  <si>
    <t>Curve fitting (concentration calculation)</t>
  </si>
  <si>
    <t xml:space="preserve"> Formula</t>
  </si>
  <si>
    <t>Curve fitting (concentration calculation) where Measurement: A</t>
  </si>
  <si>
    <t xml:space="preserve"> Fitting</t>
  </si>
  <si>
    <t>Linear regression</t>
  </si>
  <si>
    <t xml:space="preserve"> Method Options</t>
  </si>
  <si>
    <t>Unweighted</t>
  </si>
  <si>
    <t xml:space="preserve"> Curve direction</t>
  </si>
  <si>
    <t>Indefinite</t>
  </si>
  <si>
    <t xml:space="preserve"> Use Outliers</t>
  </si>
  <si>
    <t xml:space="preserve"> X-axis transformation</t>
  </si>
  <si>
    <t>None</t>
  </si>
  <si>
    <t xml:space="preserve"> Y-axis transformation</t>
  </si>
  <si>
    <t xml:space="preserve"> STD1</t>
  </si>
  <si>
    <t xml:space="preserve"> STD2</t>
  </si>
  <si>
    <t xml:space="preserve"> STD3</t>
  </si>
  <si>
    <t>38.4</t>
  </si>
  <si>
    <t xml:space="preserve"> STD4</t>
  </si>
  <si>
    <t xml:space="preserve"> STD5</t>
  </si>
  <si>
    <t xml:space="preserve"> STD6</t>
  </si>
  <si>
    <t xml:space="preserve"> STD7</t>
  </si>
  <si>
    <t xml:space="preserve"> STD8</t>
  </si>
  <si>
    <t xml:space="preserve"> Formula unit</t>
  </si>
  <si>
    <t xml:space="preserve">pg/ml </t>
  </si>
  <si>
    <t>Auto export parameters:</t>
  </si>
  <si>
    <t>Export format</t>
  </si>
  <si>
    <t>Plate4</t>
  </si>
  <si>
    <t>Picture</t>
  </si>
  <si>
    <t>Add plate number to the file name</t>
  </si>
  <si>
    <t>Yes</t>
  </si>
  <si>
    <t>Each plate to separate file</t>
  </si>
  <si>
    <t>Field separator to use</t>
  </si>
  <si>
    <t>System</t>
  </si>
  <si>
    <t>File name format</t>
  </si>
  <si>
    <t>&lt;DefaultDataFolder&gt;\&lt;Date&gt;\&lt;ProtocolName&gt;_&lt;AssayID&gt;.csv</t>
  </si>
  <si>
    <t>Operations:</t>
  </si>
  <si>
    <t>Plate 1</t>
  </si>
  <si>
    <t xml:space="preserve">    Shake</t>
  </si>
  <si>
    <t xml:space="preserve">      Duration</t>
  </si>
  <si>
    <t>5 s</t>
  </si>
  <si>
    <t xml:space="preserve">      Speed</t>
  </si>
  <si>
    <t xml:space="preserve">      Diameter</t>
  </si>
  <si>
    <t>3 mm</t>
  </si>
  <si>
    <t xml:space="preserve">      Shake mode</t>
  </si>
  <si>
    <t>Linear</t>
  </si>
  <si>
    <t xml:space="preserve">      Plate location</t>
  </si>
  <si>
    <t>Inside</t>
  </si>
  <si>
    <t xml:space="preserve">      First plate repeat affected</t>
  </si>
  <si>
    <t xml:space="preserve">      Last plate repeat affected</t>
  </si>
  <si>
    <t xml:space="preserve">    Measurement</t>
  </si>
  <si>
    <t xml:space="preserve">      Meas</t>
  </si>
  <si>
    <t>Measurements:</t>
  </si>
  <si>
    <t xml:space="preserve">Meas </t>
  </si>
  <si>
    <t>Exc. filter</t>
  </si>
  <si>
    <t>Photometric 450</t>
  </si>
  <si>
    <t>Measurement height</t>
  </si>
  <si>
    <t>7.5 mm</t>
  </si>
  <si>
    <t>Number of flashes</t>
  </si>
  <si>
    <t>Number of flashes integrated</t>
  </si>
  <si>
    <t>Flash power</t>
  </si>
  <si>
    <t>Excitation light</t>
  </si>
  <si>
    <t>Reference excitation light</t>
  </si>
  <si>
    <t>Reference AD gain</t>
  </si>
  <si>
    <t>Reference signal</t>
  </si>
  <si>
    <t>Last edited</t>
  </si>
  <si>
    <t>Last edited by</t>
  </si>
  <si>
    <t>EnSpire</t>
  </si>
  <si>
    <t>Factory preset</t>
  </si>
  <si>
    <t>Filters:</t>
  </si>
  <si>
    <t>Filter polarization</t>
  </si>
  <si>
    <t>Description</t>
  </si>
  <si>
    <t>P450 CWL=450nm BW=8nm Tmin=30%</t>
  </si>
  <si>
    <t>Used with</t>
  </si>
  <si>
    <t>Absorbance DELFIA - Time-resolved Fluorescence Fluorescence Intensity Fluorescence Polarization LANCE - Time-resolved Fluorescence</t>
  </si>
  <si>
    <t>Installation</t>
  </si>
  <si>
    <t>Instrument:</t>
  </si>
  <si>
    <t>Serial number</t>
  </si>
  <si>
    <t>Nickname</t>
  </si>
  <si>
    <t>Exported with EnSpire Workstation version 2.00</t>
  </si>
  <si>
    <t>CSE+ 8-p + mPKI</t>
  </si>
  <si>
    <t>CSE+ 8-p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</si>
</sst>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hh\:mm\:ss.00"/>
    <numFmt numFmtId="181" formatCode="#0"/>
    <numFmt numFmtId="182" formatCode="0.000"/>
    <numFmt numFmtId="183" formatCode="0.0"/>
    <numFmt numFmtId="184" formatCode="0.00000"/>
    <numFmt numFmtId="185" formatCode="0.0000"/>
    <numFmt numFmtId="186" formatCode="#0.0"/>
    <numFmt numFmtId="187" formatCode="#0.00"/>
    <numFmt numFmtId="188" formatCode="#0.000"/>
    <numFmt numFmtId="189" formatCode="#0.0000"/>
    <numFmt numFmtId="190" formatCode="#0.00000"/>
    <numFmt numFmtId="191" formatCode="#0.000000"/>
    <numFmt numFmtId="192" formatCode="#0.0000000"/>
    <numFmt numFmtId="193" formatCode="d/m/yy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[$€-2]\ #,##0.00_);[Red]\([$€-2]\ #,##0.00\)"/>
  </numFmts>
  <fonts count="20">
    <font>
      <sz val="10"/>
      <name val="Arial"/>
      <family val="0"/>
    </font>
    <font>
      <sz val="8"/>
      <name val="Tahoma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b/>
      <sz val="8.75"/>
      <name val="Arial"/>
      <family val="0"/>
    </font>
    <font>
      <sz val="8"/>
      <name val="Arial"/>
      <family val="0"/>
    </font>
    <font>
      <vertAlign val="superscript"/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b/>
      <sz val="8"/>
      <color indexed="9"/>
      <name val="Arial"/>
      <family val="0"/>
    </font>
    <font>
      <sz val="10"/>
      <color indexed="10"/>
      <name val="Arial"/>
      <family val="0"/>
    </font>
    <font>
      <sz val="10"/>
      <name val="ZapfDingbats"/>
      <family val="5"/>
    </font>
    <font>
      <b/>
      <sz val="12"/>
      <color indexed="10"/>
      <name val="Arial"/>
      <family val="2"/>
    </font>
    <font>
      <b/>
      <sz val="8"/>
      <name val="Tahoma"/>
      <family val="0"/>
    </font>
    <font>
      <b/>
      <u val="single"/>
      <sz val="10"/>
      <name val="Arial"/>
      <family val="2"/>
    </font>
    <font>
      <sz val="10"/>
      <color indexed="8"/>
      <name val="Arial"/>
      <family val="0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lightTrellis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5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double"/>
      <top style="medium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double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83" fontId="0" fillId="2" borderId="3" xfId="0" applyNumberFormat="1" applyFill="1" applyBorder="1" applyAlignment="1">
      <alignment/>
    </xf>
    <xf numFmtId="183" fontId="0" fillId="2" borderId="4" xfId="0" applyNumberFormat="1" applyFill="1" applyBorder="1" applyAlignment="1">
      <alignment/>
    </xf>
    <xf numFmtId="183" fontId="0" fillId="2" borderId="5" xfId="0" applyNumberFormat="1" applyFill="1" applyBorder="1" applyAlignment="1">
      <alignment/>
    </xf>
    <xf numFmtId="183" fontId="0" fillId="3" borderId="4" xfId="0" applyNumberFormat="1" applyFill="1" applyBorder="1" applyAlignment="1">
      <alignment/>
    </xf>
    <xf numFmtId="183" fontId="0" fillId="3" borderId="5" xfId="0" applyNumberFormat="1" applyFill="1" applyBorder="1" applyAlignment="1">
      <alignment/>
    </xf>
    <xf numFmtId="183" fontId="0" fillId="4" borderId="3" xfId="0" applyNumberFormat="1" applyFill="1" applyBorder="1" applyAlignment="1">
      <alignment/>
    </xf>
    <xf numFmtId="183" fontId="0" fillId="4" borderId="4" xfId="0" applyNumberFormat="1" applyFill="1" applyBorder="1" applyAlignment="1">
      <alignment/>
    </xf>
    <xf numFmtId="183" fontId="0" fillId="4" borderId="5" xfId="0" applyNumberFormat="1" applyFill="1" applyBorder="1" applyAlignment="1">
      <alignment/>
    </xf>
    <xf numFmtId="183" fontId="0" fillId="5" borderId="4" xfId="0" applyNumberFormat="1" applyFill="1" applyBorder="1" applyAlignment="1">
      <alignment/>
    </xf>
    <xf numFmtId="183" fontId="0" fillId="5" borderId="5" xfId="0" applyNumberFormat="1" applyFill="1" applyBorder="1" applyAlignment="1">
      <alignment/>
    </xf>
    <xf numFmtId="183" fontId="0" fillId="6" borderId="3" xfId="0" applyNumberFormat="1" applyFill="1" applyBorder="1" applyAlignment="1">
      <alignment/>
    </xf>
    <xf numFmtId="183" fontId="0" fillId="6" borderId="6" xfId="0" applyNumberFormat="1" applyFill="1" applyBorder="1" applyAlignment="1">
      <alignment/>
    </xf>
    <xf numFmtId="183" fontId="0" fillId="6" borderId="4" xfId="0" applyNumberFormat="1" applyFill="1" applyBorder="1" applyAlignment="1">
      <alignment/>
    </xf>
    <xf numFmtId="183" fontId="0" fillId="6" borderId="7" xfId="0" applyNumberFormat="1" applyFill="1" applyBorder="1" applyAlignment="1">
      <alignment/>
    </xf>
    <xf numFmtId="183" fontId="0" fillId="6" borderId="5" xfId="0" applyNumberFormat="1" applyFill="1" applyBorder="1" applyAlignment="1">
      <alignment/>
    </xf>
    <xf numFmtId="183" fontId="0" fillId="6" borderId="8" xfId="0" applyNumberFormat="1" applyFill="1" applyBorder="1" applyAlignment="1">
      <alignment/>
    </xf>
    <xf numFmtId="183" fontId="0" fillId="7" borderId="4" xfId="0" applyNumberFormat="1" applyFill="1" applyBorder="1" applyAlignment="1">
      <alignment/>
    </xf>
    <xf numFmtId="183" fontId="0" fillId="7" borderId="7" xfId="0" applyNumberFormat="1" applyFill="1" applyBorder="1" applyAlignment="1">
      <alignment/>
    </xf>
    <xf numFmtId="183" fontId="0" fillId="7" borderId="5" xfId="0" applyNumberFormat="1" applyFill="1" applyBorder="1" applyAlignment="1">
      <alignment/>
    </xf>
    <xf numFmtId="183" fontId="0" fillId="7" borderId="8" xfId="0" applyNumberFormat="1" applyFill="1" applyBorder="1" applyAlignment="1">
      <alignment/>
    </xf>
    <xf numFmtId="183" fontId="0" fillId="6" borderId="3" xfId="0" applyNumberFormat="1" applyFont="1" applyFill="1" applyBorder="1" applyAlignment="1">
      <alignment/>
    </xf>
    <xf numFmtId="183" fontId="0" fillId="6" borderId="4" xfId="0" applyNumberFormat="1" applyFont="1" applyFill="1" applyBorder="1" applyAlignment="1">
      <alignment/>
    </xf>
    <xf numFmtId="183" fontId="0" fillId="6" borderId="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8" borderId="0" xfId="0" applyFont="1" applyFill="1" applyAlignment="1">
      <alignment/>
    </xf>
    <xf numFmtId="180" fontId="11" fillId="8" borderId="0" xfId="0" applyNumberFormat="1" applyFont="1" applyFill="1" applyAlignment="1">
      <alignment/>
    </xf>
    <xf numFmtId="181" fontId="11" fillId="8" borderId="0" xfId="0" applyNumberFormat="1" applyFont="1" applyFill="1" applyAlignment="1">
      <alignment/>
    </xf>
    <xf numFmtId="180" fontId="0" fillId="0" borderId="0" xfId="0" applyNumberForma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14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183" fontId="0" fillId="3" borderId="15" xfId="0" applyNumberFormat="1" applyFill="1" applyBorder="1" applyAlignment="1">
      <alignment/>
    </xf>
    <xf numFmtId="0" fontId="0" fillId="5" borderId="16" xfId="0" applyFill="1" applyBorder="1" applyAlignment="1">
      <alignment/>
    </xf>
    <xf numFmtId="183" fontId="0" fillId="5" borderId="15" xfId="0" applyNumberForma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/>
    </xf>
    <xf numFmtId="185" fontId="0" fillId="0" borderId="4" xfId="0" applyNumberFormat="1" applyBorder="1" applyAlignment="1">
      <alignment/>
    </xf>
    <xf numFmtId="2" fontId="0" fillId="9" borderId="4" xfId="0" applyNumberFormat="1" applyFill="1" applyBorder="1" applyAlignment="1">
      <alignment/>
    </xf>
    <xf numFmtId="0" fontId="0" fillId="10" borderId="4" xfId="0" applyFill="1" applyBorder="1" applyAlignment="1">
      <alignment/>
    </xf>
    <xf numFmtId="0" fontId="0" fillId="0" borderId="4" xfId="0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11" borderId="17" xfId="0" applyFill="1" applyBorder="1" applyAlignment="1">
      <alignment/>
    </xf>
    <xf numFmtId="0" fontId="0" fillId="0" borderId="18" xfId="0" applyBorder="1" applyAlignment="1">
      <alignment/>
    </xf>
    <xf numFmtId="183" fontId="0" fillId="0" borderId="4" xfId="0" applyNumberFormat="1" applyBorder="1" applyAlignment="1">
      <alignment/>
    </xf>
    <xf numFmtId="183" fontId="0" fillId="9" borderId="4" xfId="0" applyNumberFormat="1" applyFill="1" applyBorder="1" applyAlignment="1">
      <alignment/>
    </xf>
    <xf numFmtId="181" fontId="12" fillId="0" borderId="0" xfId="0" applyNumberFormat="1" applyFont="1" applyAlignment="1">
      <alignment/>
    </xf>
    <xf numFmtId="183" fontId="8" fillId="2" borderId="6" xfId="0" applyNumberFormat="1" applyFont="1" applyFill="1" applyBorder="1" applyAlignment="1">
      <alignment/>
    </xf>
    <xf numFmtId="183" fontId="8" fillId="2" borderId="7" xfId="0" applyNumberFormat="1" applyFont="1" applyFill="1" applyBorder="1" applyAlignment="1">
      <alignment/>
    </xf>
    <xf numFmtId="183" fontId="8" fillId="2" borderId="8" xfId="0" applyNumberFormat="1" applyFont="1" applyFill="1" applyBorder="1" applyAlignment="1">
      <alignment/>
    </xf>
    <xf numFmtId="183" fontId="8" fillId="3" borderId="7" xfId="0" applyNumberFormat="1" applyFont="1" applyFill="1" applyBorder="1" applyAlignment="1">
      <alignment/>
    </xf>
    <xf numFmtId="183" fontId="8" fillId="3" borderId="8" xfId="0" applyNumberFormat="1" applyFont="1" applyFill="1" applyBorder="1" applyAlignment="1">
      <alignment/>
    </xf>
    <xf numFmtId="183" fontId="8" fillId="4" borderId="6" xfId="0" applyNumberFormat="1" applyFont="1" applyFill="1" applyBorder="1" applyAlignment="1">
      <alignment/>
    </xf>
    <xf numFmtId="183" fontId="8" fillId="4" borderId="7" xfId="0" applyNumberFormat="1" applyFont="1" applyFill="1" applyBorder="1" applyAlignment="1">
      <alignment/>
    </xf>
    <xf numFmtId="183" fontId="8" fillId="4" borderId="8" xfId="0" applyNumberFormat="1" applyFont="1" applyFill="1" applyBorder="1" applyAlignment="1">
      <alignment/>
    </xf>
    <xf numFmtId="183" fontId="8" fillId="5" borderId="19" xfId="0" applyNumberFormat="1" applyFont="1" applyFill="1" applyBorder="1" applyAlignment="1">
      <alignment/>
    </xf>
    <xf numFmtId="183" fontId="8" fillId="5" borderId="7" xfId="0" applyNumberFormat="1" applyFont="1" applyFill="1" applyBorder="1" applyAlignment="1">
      <alignment/>
    </xf>
    <xf numFmtId="183" fontId="8" fillId="5" borderId="8" xfId="0" applyNumberFormat="1" applyFont="1" applyFill="1" applyBorder="1" applyAlignment="1">
      <alignment/>
    </xf>
    <xf numFmtId="183" fontId="8" fillId="6" borderId="6" xfId="0" applyNumberFormat="1" applyFont="1" applyFill="1" applyBorder="1" applyAlignment="1">
      <alignment/>
    </xf>
    <xf numFmtId="183" fontId="8" fillId="6" borderId="7" xfId="0" applyNumberFormat="1" applyFont="1" applyFill="1" applyBorder="1" applyAlignment="1">
      <alignment/>
    </xf>
    <xf numFmtId="183" fontId="8" fillId="6" borderId="8" xfId="0" applyNumberFormat="1" applyFont="1" applyFill="1" applyBorder="1" applyAlignment="1">
      <alignment/>
    </xf>
    <xf numFmtId="183" fontId="8" fillId="7" borderId="7" xfId="0" applyNumberFormat="1" applyFont="1" applyFill="1" applyBorder="1" applyAlignment="1">
      <alignment/>
    </xf>
    <xf numFmtId="183" fontId="8" fillId="7" borderId="8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12" borderId="4" xfId="0" applyFill="1" applyBorder="1" applyAlignment="1">
      <alignment/>
    </xf>
    <xf numFmtId="0" fontId="0" fillId="12" borderId="3" xfId="0" applyFill="1" applyBorder="1" applyAlignment="1">
      <alignment/>
    </xf>
    <xf numFmtId="0" fontId="0" fillId="12" borderId="5" xfId="0" applyFill="1" applyBorder="1" applyAlignment="1">
      <alignment/>
    </xf>
    <xf numFmtId="0" fontId="0" fillId="13" borderId="4" xfId="0" applyFill="1" applyBorder="1" applyAlignment="1">
      <alignment/>
    </xf>
    <xf numFmtId="0" fontId="0" fillId="13" borderId="5" xfId="0" applyFill="1" applyBorder="1" applyAlignment="1">
      <alignment/>
    </xf>
    <xf numFmtId="0" fontId="0" fillId="0" borderId="12" xfId="0" applyBorder="1" applyAlignment="1">
      <alignment/>
    </xf>
    <xf numFmtId="0" fontId="0" fillId="0" borderId="3" xfId="0" applyBorder="1" applyAlignment="1">
      <alignment/>
    </xf>
    <xf numFmtId="0" fontId="0" fillId="14" borderId="13" xfId="0" applyFill="1" applyBorder="1" applyAlignment="1">
      <alignment/>
    </xf>
    <xf numFmtId="182" fontId="0" fillId="0" borderId="4" xfId="0" applyNumberFormat="1" applyBorder="1" applyAlignment="1">
      <alignment/>
    </xf>
    <xf numFmtId="0" fontId="0" fillId="0" borderId="7" xfId="0" applyFill="1" applyBorder="1" applyAlignment="1">
      <alignment/>
    </xf>
    <xf numFmtId="182" fontId="0" fillId="15" borderId="13" xfId="0" applyNumberFormat="1" applyFill="1" applyBorder="1" applyAlignment="1">
      <alignment/>
    </xf>
    <xf numFmtId="182" fontId="0" fillId="0" borderId="5" xfId="0" applyNumberFormat="1" applyBorder="1" applyAlignment="1">
      <alignment/>
    </xf>
    <xf numFmtId="182" fontId="0" fillId="15" borderId="14" xfId="0" applyNumberFormat="1" applyFill="1" applyBorder="1" applyAlignment="1">
      <alignment/>
    </xf>
    <xf numFmtId="0" fontId="0" fillId="14" borderId="14" xfId="0" applyFill="1" applyBorder="1" applyAlignment="1">
      <alignment/>
    </xf>
    <xf numFmtId="0" fontId="0" fillId="0" borderId="12" xfId="0" applyFill="1" applyBorder="1" applyAlignment="1">
      <alignment/>
    </xf>
    <xf numFmtId="182" fontId="0" fillId="0" borderId="12" xfId="0" applyNumberFormat="1" applyFill="1" applyBorder="1" applyAlignment="1">
      <alignment/>
    </xf>
    <xf numFmtId="182" fontId="0" fillId="0" borderId="5" xfId="0" applyNumberFormat="1" applyFill="1" applyBorder="1" applyAlignment="1">
      <alignment/>
    </xf>
    <xf numFmtId="0" fontId="0" fillId="9" borderId="13" xfId="0" applyFill="1" applyBorder="1" applyAlignment="1">
      <alignment/>
    </xf>
    <xf numFmtId="0" fontId="0" fillId="9" borderId="14" xfId="0" applyFill="1" applyBorder="1" applyAlignment="1">
      <alignment/>
    </xf>
    <xf numFmtId="0" fontId="0" fillId="0" borderId="0" xfId="0" applyFill="1" applyAlignment="1">
      <alignment/>
    </xf>
    <xf numFmtId="183" fontId="0" fillId="0" borderId="0" xfId="0" applyNumberFormat="1" applyAlignment="1">
      <alignment/>
    </xf>
    <xf numFmtId="183" fontId="0" fillId="0" borderId="0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0" fillId="16" borderId="3" xfId="0" applyFill="1" applyBorder="1" applyAlignment="1">
      <alignment/>
    </xf>
    <xf numFmtId="0" fontId="0" fillId="16" borderId="6" xfId="0" applyFill="1" applyBorder="1" applyAlignment="1">
      <alignment/>
    </xf>
    <xf numFmtId="0" fontId="0" fillId="16" borderId="16" xfId="0" applyFill="1" applyBorder="1" applyAlignment="1">
      <alignment/>
    </xf>
    <xf numFmtId="182" fontId="0" fillId="16" borderId="15" xfId="0" applyNumberFormat="1" applyFill="1" applyBorder="1" applyAlignment="1">
      <alignment/>
    </xf>
    <xf numFmtId="0" fontId="0" fillId="16" borderId="19" xfId="0" applyFill="1" applyBorder="1" applyAlignment="1">
      <alignment/>
    </xf>
    <xf numFmtId="182" fontId="0" fillId="16" borderId="16" xfId="0" applyNumberFormat="1" applyFill="1" applyBorder="1" applyAlignment="1">
      <alignment/>
    </xf>
    <xf numFmtId="0" fontId="0" fillId="16" borderId="20" xfId="0" applyFill="1" applyBorder="1" applyAlignment="1">
      <alignment/>
    </xf>
    <xf numFmtId="182" fontId="0" fillId="16" borderId="21" xfId="0" applyNumberFormat="1" applyFill="1" applyBorder="1" applyAlignment="1">
      <alignment/>
    </xf>
    <xf numFmtId="0" fontId="0" fillId="16" borderId="22" xfId="0" applyFill="1" applyBorder="1" applyAlignment="1">
      <alignment/>
    </xf>
    <xf numFmtId="182" fontId="0" fillId="16" borderId="20" xfId="0" applyNumberFormat="1" applyFill="1" applyBorder="1" applyAlignment="1">
      <alignment/>
    </xf>
    <xf numFmtId="182" fontId="0" fillId="16" borderId="3" xfId="0" applyNumberFormat="1" applyFill="1" applyBorder="1" applyAlignment="1">
      <alignment/>
    </xf>
    <xf numFmtId="0" fontId="0" fillId="16" borderId="15" xfId="0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4" xfId="0" applyFill="1" applyBorder="1" applyAlignment="1">
      <alignment/>
    </xf>
    <xf numFmtId="0" fontId="0" fillId="16" borderId="7" xfId="0" applyFill="1" applyBorder="1" applyAlignment="1">
      <alignment/>
    </xf>
    <xf numFmtId="0" fontId="0" fillId="16" borderId="14" xfId="0" applyFill="1" applyBorder="1" applyAlignment="1">
      <alignment/>
    </xf>
    <xf numFmtId="0" fontId="0" fillId="16" borderId="5" xfId="0" applyFill="1" applyBorder="1" applyAlignment="1">
      <alignment/>
    </xf>
    <xf numFmtId="0" fontId="0" fillId="16" borderId="8" xfId="0" applyFill="1" applyBorder="1" applyAlignment="1">
      <alignment/>
    </xf>
    <xf numFmtId="0" fontId="8" fillId="0" borderId="0" xfId="0" applyFont="1" applyFill="1" applyAlignment="1">
      <alignment/>
    </xf>
    <xf numFmtId="183" fontId="0" fillId="5" borderId="3" xfId="0" applyNumberFormat="1" applyFill="1" applyBorder="1" applyAlignment="1">
      <alignment/>
    </xf>
    <xf numFmtId="183" fontId="0" fillId="7" borderId="6" xfId="0" applyNumberFormat="1" applyFill="1" applyBorder="1" applyAlignment="1">
      <alignment/>
    </xf>
    <xf numFmtId="183" fontId="0" fillId="2" borderId="23" xfId="0" applyNumberFormat="1" applyFill="1" applyBorder="1" applyAlignment="1">
      <alignment/>
    </xf>
    <xf numFmtId="183" fontId="0" fillId="2" borderId="24" xfId="0" applyNumberFormat="1" applyFill="1" applyBorder="1" applyAlignment="1">
      <alignment/>
    </xf>
    <xf numFmtId="183" fontId="0" fillId="2" borderId="25" xfId="0" applyNumberForma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183" fontId="0" fillId="3" borderId="23" xfId="0" applyNumberFormat="1" applyFill="1" applyBorder="1" applyAlignment="1">
      <alignment/>
    </xf>
    <xf numFmtId="183" fontId="0" fillId="3" borderId="24" xfId="0" applyNumberFormat="1" applyFill="1" applyBorder="1" applyAlignment="1">
      <alignment/>
    </xf>
    <xf numFmtId="183" fontId="0" fillId="3" borderId="25" xfId="0" applyNumberFormat="1" applyFill="1" applyBorder="1" applyAlignment="1">
      <alignment/>
    </xf>
    <xf numFmtId="9" fontId="0" fillId="12" borderId="6" xfId="0" applyNumberFormat="1" applyFill="1" applyBorder="1" applyAlignment="1">
      <alignment/>
    </xf>
    <xf numFmtId="9" fontId="0" fillId="12" borderId="7" xfId="0" applyNumberFormat="1" applyFill="1" applyBorder="1" applyAlignment="1">
      <alignment/>
    </xf>
    <xf numFmtId="9" fontId="0" fillId="13" borderId="7" xfId="0" applyNumberFormat="1" applyFill="1" applyBorder="1" applyAlignment="1">
      <alignment/>
    </xf>
    <xf numFmtId="9" fontId="0" fillId="13" borderId="8" xfId="0" applyNumberFormat="1" applyFill="1" applyBorder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 horizontal="center"/>
    </xf>
    <xf numFmtId="189" fontId="12" fillId="2" borderId="29" xfId="0" applyNumberFormat="1" applyFont="1" applyFill="1" applyBorder="1" applyAlignment="1">
      <alignment/>
    </xf>
    <xf numFmtId="1" fontId="2" fillId="17" borderId="0" xfId="0" applyNumberFormat="1" applyFont="1" applyFill="1" applyAlignment="1">
      <alignment horizontal="center"/>
    </xf>
    <xf numFmtId="189" fontId="12" fillId="6" borderId="30" xfId="0" applyNumberFormat="1" applyFont="1" applyFill="1" applyBorder="1" applyAlignment="1">
      <alignment/>
    </xf>
    <xf numFmtId="189" fontId="12" fillId="6" borderId="31" xfId="0" applyNumberFormat="1" applyFont="1" applyFill="1" applyBorder="1" applyAlignment="1">
      <alignment/>
    </xf>
    <xf numFmtId="189" fontId="12" fillId="6" borderId="32" xfId="0" applyNumberFormat="1" applyFont="1" applyFill="1" applyBorder="1" applyAlignment="1">
      <alignment/>
    </xf>
    <xf numFmtId="193" fontId="0" fillId="0" borderId="0" xfId="0" applyNumberFormat="1" applyAlignment="1">
      <alignment/>
    </xf>
    <xf numFmtId="20" fontId="0" fillId="0" borderId="0" xfId="0" applyNumberFormat="1" applyAlignment="1">
      <alignment/>
    </xf>
    <xf numFmtId="49" fontId="0" fillId="0" borderId="0" xfId="0" applyNumberFormat="1" applyAlignment="1">
      <alignment/>
    </xf>
    <xf numFmtId="182" fontId="12" fillId="0" borderId="0" xfId="0" applyNumberFormat="1" applyFont="1" applyAlignment="1">
      <alignment/>
    </xf>
    <xf numFmtId="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88" fontId="0" fillId="12" borderId="4" xfId="0" applyNumberFormat="1" applyFill="1" applyBorder="1" applyAlignment="1">
      <alignment/>
    </xf>
    <xf numFmtId="188" fontId="0" fillId="13" borderId="4" xfId="0" applyNumberFormat="1" applyFill="1" applyBorder="1" applyAlignment="1">
      <alignment/>
    </xf>
    <xf numFmtId="188" fontId="0" fillId="12" borderId="3" xfId="0" applyNumberFormat="1" applyFill="1" applyBorder="1" applyAlignment="1">
      <alignment/>
    </xf>
    <xf numFmtId="188" fontId="0" fillId="13" borderId="5" xfId="0" applyNumberFormat="1" applyFill="1" applyBorder="1" applyAlignment="1">
      <alignment/>
    </xf>
    <xf numFmtId="189" fontId="17" fillId="2" borderId="33" xfId="0" applyNumberFormat="1" applyFont="1" applyFill="1" applyBorder="1" applyAlignment="1">
      <alignment/>
    </xf>
    <xf numFmtId="189" fontId="17" fillId="2" borderId="34" xfId="0" applyNumberFormat="1" applyFont="1" applyFill="1" applyBorder="1" applyAlignment="1">
      <alignment/>
    </xf>
    <xf numFmtId="189" fontId="17" fillId="2" borderId="29" xfId="0" applyNumberFormat="1" applyFont="1" applyFill="1" applyBorder="1" applyAlignment="1">
      <alignment/>
    </xf>
    <xf numFmtId="189" fontId="17" fillId="2" borderId="31" xfId="0" applyNumberFormat="1" applyFont="1" applyFill="1" applyBorder="1" applyAlignment="1">
      <alignment/>
    </xf>
    <xf numFmtId="189" fontId="17" fillId="2" borderId="32" xfId="0" applyNumberFormat="1" applyFont="1" applyFill="1" applyBorder="1" applyAlignment="1">
      <alignment/>
    </xf>
    <xf numFmtId="189" fontId="17" fillId="2" borderId="30" xfId="0" applyNumberFormat="1" applyFont="1" applyFill="1" applyBorder="1" applyAlignment="1">
      <alignment/>
    </xf>
    <xf numFmtId="189" fontId="17" fillId="4" borderId="29" xfId="0" applyNumberFormat="1" applyFont="1" applyFill="1" applyBorder="1" applyAlignment="1">
      <alignment/>
    </xf>
    <xf numFmtId="189" fontId="17" fillId="4" borderId="33" xfId="0" applyNumberFormat="1" applyFont="1" applyFill="1" applyBorder="1" applyAlignment="1">
      <alignment/>
    </xf>
    <xf numFmtId="189" fontId="17" fillId="4" borderId="34" xfId="0" applyNumberFormat="1" applyFont="1" applyFill="1" applyBorder="1" applyAlignment="1">
      <alignment/>
    </xf>
    <xf numFmtId="189" fontId="17" fillId="4" borderId="30" xfId="0" applyNumberFormat="1" applyFont="1" applyFill="1" applyBorder="1" applyAlignment="1">
      <alignment/>
    </xf>
    <xf numFmtId="189" fontId="17" fillId="4" borderId="31" xfId="0" applyNumberFormat="1" applyFont="1" applyFill="1" applyBorder="1" applyAlignment="1">
      <alignment/>
    </xf>
    <xf numFmtId="189" fontId="17" fillId="4" borderId="32" xfId="0" applyNumberFormat="1" applyFont="1" applyFill="1" applyBorder="1" applyAlignment="1">
      <alignment/>
    </xf>
    <xf numFmtId="189" fontId="17" fillId="6" borderId="29" xfId="0" applyNumberFormat="1" applyFont="1" applyFill="1" applyBorder="1" applyAlignment="1">
      <alignment/>
    </xf>
    <xf numFmtId="189" fontId="17" fillId="6" borderId="33" xfId="0" applyNumberFormat="1" applyFont="1" applyFill="1" applyBorder="1" applyAlignment="1">
      <alignment/>
    </xf>
    <xf numFmtId="189" fontId="17" fillId="6" borderId="34" xfId="0" applyNumberFormat="1" applyFont="1" applyFill="1" applyBorder="1" applyAlignment="1">
      <alignment/>
    </xf>
    <xf numFmtId="189" fontId="17" fillId="6" borderId="30" xfId="0" applyNumberFormat="1" applyFont="1" applyFill="1" applyBorder="1" applyAlignment="1">
      <alignment/>
    </xf>
    <xf numFmtId="189" fontId="17" fillId="6" borderId="31" xfId="0" applyNumberFormat="1" applyFont="1" applyFill="1" applyBorder="1" applyAlignment="1">
      <alignment/>
    </xf>
    <xf numFmtId="189" fontId="17" fillId="6" borderId="32" xfId="0" applyNumberFormat="1" applyFont="1" applyFill="1" applyBorder="1" applyAlignment="1">
      <alignment/>
    </xf>
    <xf numFmtId="189" fontId="18" fillId="4" borderId="29" xfId="0" applyNumberFormat="1" applyFont="1" applyFill="1" applyBorder="1" applyAlignment="1">
      <alignment/>
    </xf>
    <xf numFmtId="189" fontId="18" fillId="4" borderId="30" xfId="0" applyNumberFormat="1" applyFont="1" applyFill="1" applyBorder="1" applyAlignment="1">
      <alignment/>
    </xf>
    <xf numFmtId="183" fontId="18" fillId="12" borderId="3" xfId="0" applyNumberFormat="1" applyFont="1" applyFill="1" applyBorder="1" applyAlignment="1">
      <alignment/>
    </xf>
    <xf numFmtId="183" fontId="12" fillId="12" borderId="3" xfId="0" applyNumberFormat="1" applyFont="1" applyFill="1" applyBorder="1" applyAlignment="1">
      <alignment/>
    </xf>
    <xf numFmtId="0" fontId="12" fillId="12" borderId="6" xfId="0" applyFont="1" applyFill="1" applyBorder="1" applyAlignment="1">
      <alignment/>
    </xf>
    <xf numFmtId="183" fontId="18" fillId="12" borderId="4" xfId="0" applyNumberFormat="1" applyFont="1" applyFill="1" applyBorder="1" applyAlignment="1">
      <alignment/>
    </xf>
    <xf numFmtId="183" fontId="12" fillId="12" borderId="4" xfId="0" applyNumberFormat="1" applyFont="1" applyFill="1" applyBorder="1" applyAlignment="1">
      <alignment/>
    </xf>
    <xf numFmtId="0" fontId="12" fillId="12" borderId="7" xfId="0" applyFont="1" applyFill="1" applyBorder="1" applyAlignment="1">
      <alignment/>
    </xf>
    <xf numFmtId="183" fontId="18" fillId="12" borderId="5" xfId="0" applyNumberFormat="1" applyFont="1" applyFill="1" applyBorder="1" applyAlignment="1">
      <alignment/>
    </xf>
    <xf numFmtId="183" fontId="12" fillId="12" borderId="5" xfId="0" applyNumberFormat="1" applyFont="1" applyFill="1" applyBorder="1" applyAlignment="1">
      <alignment/>
    </xf>
    <xf numFmtId="0" fontId="12" fillId="12" borderId="8" xfId="0" applyFont="1" applyFill="1" applyBorder="1" applyAlignment="1">
      <alignment/>
    </xf>
    <xf numFmtId="183" fontId="18" fillId="13" borderId="4" xfId="0" applyNumberFormat="1" applyFont="1" applyFill="1" applyBorder="1" applyAlignment="1">
      <alignment/>
    </xf>
    <xf numFmtId="183" fontId="12" fillId="13" borderId="4" xfId="0" applyNumberFormat="1" applyFont="1" applyFill="1" applyBorder="1" applyAlignment="1">
      <alignment/>
    </xf>
    <xf numFmtId="0" fontId="12" fillId="13" borderId="7" xfId="0" applyFont="1" applyFill="1" applyBorder="1" applyAlignment="1">
      <alignment/>
    </xf>
    <xf numFmtId="183" fontId="18" fillId="13" borderId="5" xfId="0" applyNumberFormat="1" applyFont="1" applyFill="1" applyBorder="1" applyAlignment="1">
      <alignment/>
    </xf>
    <xf numFmtId="183" fontId="12" fillId="13" borderId="5" xfId="0" applyNumberFormat="1" applyFont="1" applyFill="1" applyBorder="1" applyAlignment="1">
      <alignment/>
    </xf>
    <xf numFmtId="0" fontId="12" fillId="13" borderId="8" xfId="0" applyFont="1" applyFill="1" applyBorder="1" applyAlignment="1">
      <alignment/>
    </xf>
    <xf numFmtId="182" fontId="0" fillId="2" borderId="3" xfId="0" applyNumberFormat="1" applyFill="1" applyBorder="1" applyAlignment="1">
      <alignment/>
    </xf>
    <xf numFmtId="182" fontId="0" fillId="2" borderId="4" xfId="0" applyNumberFormat="1" applyFill="1" applyBorder="1" applyAlignment="1">
      <alignment/>
    </xf>
    <xf numFmtId="182" fontId="0" fillId="2" borderId="5" xfId="0" applyNumberFormat="1" applyFill="1" applyBorder="1" applyAlignment="1">
      <alignment/>
    </xf>
    <xf numFmtId="182" fontId="0" fillId="3" borderId="15" xfId="0" applyNumberFormat="1" applyFill="1" applyBorder="1" applyAlignment="1">
      <alignment/>
    </xf>
    <xf numFmtId="182" fontId="0" fillId="4" borderId="3" xfId="0" applyNumberFormat="1" applyFill="1" applyBorder="1" applyAlignment="1">
      <alignment/>
    </xf>
    <xf numFmtId="182" fontId="0" fillId="5" borderId="15" xfId="0" applyNumberFormat="1" applyFill="1" applyBorder="1" applyAlignment="1">
      <alignment/>
    </xf>
    <xf numFmtId="182" fontId="0" fillId="6" borderId="3" xfId="0" applyNumberFormat="1" applyFont="1" applyFill="1" applyBorder="1" applyAlignment="1">
      <alignment/>
    </xf>
    <xf numFmtId="182" fontId="0" fillId="7" borderId="15" xfId="0" applyNumberFormat="1" applyFill="1" applyBorder="1" applyAlignment="1">
      <alignment/>
    </xf>
    <xf numFmtId="0" fontId="0" fillId="3" borderId="12" xfId="0" applyFill="1" applyBorder="1" applyAlignment="1">
      <alignment/>
    </xf>
    <xf numFmtId="183" fontId="0" fillId="3" borderId="3" xfId="0" applyNumberFormat="1" applyFill="1" applyBorder="1" applyAlignment="1">
      <alignment/>
    </xf>
    <xf numFmtId="182" fontId="0" fillId="3" borderId="3" xfId="0" applyNumberFormat="1" applyFill="1" applyBorder="1" applyAlignment="1">
      <alignment/>
    </xf>
    <xf numFmtId="183" fontId="8" fillId="3" borderId="6" xfId="0" applyNumberFormat="1" applyFont="1" applyFill="1" applyBorder="1" applyAlignment="1">
      <alignment/>
    </xf>
    <xf numFmtId="182" fontId="0" fillId="3" borderId="33" xfId="0" applyNumberFormat="1" applyFill="1" applyBorder="1" applyAlignment="1">
      <alignment/>
    </xf>
    <xf numFmtId="183" fontId="0" fillId="3" borderId="33" xfId="0" applyNumberFormat="1" applyFill="1" applyBorder="1" applyAlignment="1">
      <alignment/>
    </xf>
    <xf numFmtId="182" fontId="0" fillId="5" borderId="33" xfId="0" applyNumberFormat="1" applyFill="1" applyBorder="1" applyAlignment="1">
      <alignment/>
    </xf>
    <xf numFmtId="182" fontId="0" fillId="4" borderId="4" xfId="0" applyNumberFormat="1" applyFill="1" applyBorder="1" applyAlignment="1">
      <alignment/>
    </xf>
    <xf numFmtId="182" fontId="0" fillId="4" borderId="5" xfId="0" applyNumberFormat="1" applyFill="1" applyBorder="1" applyAlignment="1">
      <alignment/>
    </xf>
    <xf numFmtId="182" fontId="0" fillId="6" borderId="4" xfId="0" applyNumberFormat="1" applyFont="1" applyFill="1" applyBorder="1" applyAlignment="1">
      <alignment/>
    </xf>
    <xf numFmtId="182" fontId="0" fillId="6" borderId="5" xfId="0" applyNumberFormat="1" applyFont="1" applyFill="1" applyBorder="1" applyAlignment="1">
      <alignment/>
    </xf>
    <xf numFmtId="0" fontId="0" fillId="7" borderId="12" xfId="0" applyFill="1" applyBorder="1" applyAlignment="1">
      <alignment/>
    </xf>
    <xf numFmtId="183" fontId="0" fillId="7" borderId="3" xfId="0" applyNumberFormat="1" applyFill="1" applyBorder="1" applyAlignment="1">
      <alignment/>
    </xf>
    <xf numFmtId="182" fontId="0" fillId="7" borderId="3" xfId="0" applyNumberFormat="1" applyFill="1" applyBorder="1" applyAlignment="1">
      <alignment/>
    </xf>
    <xf numFmtId="183" fontId="8" fillId="7" borderId="6" xfId="0" applyNumberFormat="1" applyFont="1" applyFill="1" applyBorder="1" applyAlignment="1">
      <alignment/>
    </xf>
    <xf numFmtId="182" fontId="0" fillId="7" borderId="33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2" borderId="4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42" xfId="0" applyFont="1" applyFill="1" applyBorder="1" applyAlignment="1">
      <alignment/>
    </xf>
    <xf numFmtId="0" fontId="0" fillId="6" borderId="42" xfId="0" applyFont="1" applyFill="1" applyBorder="1" applyAlignment="1">
      <alignment/>
    </xf>
    <xf numFmtId="0" fontId="0" fillId="6" borderId="43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42" xfId="0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44" xfId="0" applyFont="1" applyFill="1" applyBorder="1" applyAlignment="1">
      <alignment/>
    </xf>
    <xf numFmtId="0" fontId="0" fillId="4" borderId="39" xfId="0" applyFont="1" applyFill="1" applyBorder="1" applyAlignment="1">
      <alignment/>
    </xf>
    <xf numFmtId="0" fontId="0" fillId="13" borderId="15" xfId="0" applyFill="1" applyBorder="1" applyAlignment="1">
      <alignment/>
    </xf>
    <xf numFmtId="183" fontId="18" fillId="13" borderId="15" xfId="0" applyNumberFormat="1" applyFont="1" applyFill="1" applyBorder="1" applyAlignment="1">
      <alignment/>
    </xf>
    <xf numFmtId="183" fontId="12" fillId="13" borderId="15" xfId="0" applyNumberFormat="1" applyFont="1" applyFill="1" applyBorder="1" applyAlignment="1">
      <alignment/>
    </xf>
    <xf numFmtId="0" fontId="12" fillId="13" borderId="19" xfId="0" applyFont="1" applyFill="1" applyBorder="1" applyAlignment="1">
      <alignment/>
    </xf>
    <xf numFmtId="1" fontId="0" fillId="0" borderId="0" xfId="0" applyNumberFormat="1" applyAlignment="1">
      <alignment/>
    </xf>
    <xf numFmtId="189" fontId="18" fillId="4" borderId="34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45" xfId="0" applyBorder="1" applyAlignment="1">
      <alignment/>
    </xf>
    <xf numFmtId="0" fontId="12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1" fontId="0" fillId="0" borderId="0" xfId="0" applyNumberFormat="1" applyAlignment="1">
      <alignment/>
    </xf>
    <xf numFmtId="3" fontId="0" fillId="0" borderId="0" xfId="0" applyNumberFormat="1" applyAlignment="1">
      <alignment/>
    </xf>
    <xf numFmtId="22" fontId="0" fillId="0" borderId="0" xfId="0" applyNumberFormat="1" applyAlignment="1">
      <alignment/>
    </xf>
    <xf numFmtId="16" fontId="0" fillId="0" borderId="0" xfId="0" applyNumberFormat="1" applyAlignment="1">
      <alignment/>
    </xf>
    <xf numFmtId="9" fontId="0" fillId="0" borderId="0" xfId="0" applyNumberFormat="1" applyAlignment="1">
      <alignment/>
    </xf>
    <xf numFmtId="14" fontId="0" fillId="0" borderId="0" xfId="0" applyNumberFormat="1" applyAlignment="1">
      <alignment/>
    </xf>
    <xf numFmtId="182" fontId="12" fillId="2" borderId="49" xfId="0" applyNumberFormat="1" applyFont="1" applyFill="1" applyBorder="1" applyAlignment="1">
      <alignment/>
    </xf>
    <xf numFmtId="182" fontId="0" fillId="2" borderId="31" xfId="0" applyNumberFormat="1" applyFont="1" applyFill="1" applyBorder="1" applyAlignment="1">
      <alignment/>
    </xf>
    <xf numFmtId="182" fontId="0" fillId="2" borderId="32" xfId="0" applyNumberFormat="1" applyFont="1" applyFill="1" applyBorder="1" applyAlignment="1">
      <alignment/>
    </xf>
    <xf numFmtId="182" fontId="18" fillId="4" borderId="49" xfId="0" applyNumberFormat="1" applyFont="1" applyFill="1" applyBorder="1" applyAlignment="1">
      <alignment/>
    </xf>
    <xf numFmtId="182" fontId="0" fillId="4" borderId="31" xfId="0" applyNumberFormat="1" applyFont="1" applyFill="1" applyBorder="1" applyAlignment="1">
      <alignment/>
    </xf>
    <xf numFmtId="182" fontId="0" fillId="4" borderId="50" xfId="0" applyNumberFormat="1" applyFont="1" applyFill="1" applyBorder="1" applyAlignment="1">
      <alignment/>
    </xf>
    <xf numFmtId="182" fontId="0" fillId="2" borderId="49" xfId="0" applyNumberFormat="1" applyFont="1" applyFill="1" applyBorder="1" applyAlignment="1">
      <alignment/>
    </xf>
    <xf numFmtId="182" fontId="0" fillId="4" borderId="49" xfId="0" applyNumberFormat="1" applyFont="1" applyFill="1" applyBorder="1" applyAlignment="1">
      <alignment/>
    </xf>
    <xf numFmtId="182" fontId="18" fillId="4" borderId="50" xfId="0" applyNumberFormat="1" applyFont="1" applyFill="1" applyBorder="1" applyAlignment="1">
      <alignment/>
    </xf>
    <xf numFmtId="182" fontId="0" fillId="6" borderId="49" xfId="0" applyNumberFormat="1" applyFont="1" applyFill="1" applyBorder="1" applyAlignment="1">
      <alignment/>
    </xf>
    <xf numFmtId="182" fontId="0" fillId="6" borderId="31" xfId="0" applyNumberFormat="1" applyFont="1" applyFill="1" applyBorder="1" applyAlignment="1">
      <alignment/>
    </xf>
    <xf numFmtId="182" fontId="0" fillId="6" borderId="32" xfId="0" applyNumberFormat="1" applyFont="1" applyFill="1" applyBorder="1" applyAlignment="1">
      <alignment/>
    </xf>
    <xf numFmtId="182" fontId="0" fillId="9" borderId="49" xfId="0" applyNumberFormat="1" applyFont="1" applyFill="1" applyBorder="1" applyAlignment="1">
      <alignment/>
    </xf>
    <xf numFmtId="182" fontId="0" fillId="9" borderId="31" xfId="0" applyNumberFormat="1" applyFont="1" applyFill="1" applyBorder="1" applyAlignment="1">
      <alignment/>
    </xf>
    <xf numFmtId="182" fontId="0" fillId="9" borderId="50" xfId="0" applyNumberFormat="1" applyFont="1" applyFill="1" applyBorder="1" applyAlignment="1">
      <alignment/>
    </xf>
    <xf numFmtId="182" fontId="2" fillId="0" borderId="31" xfId="0" applyNumberFormat="1" applyFont="1" applyBorder="1" applyAlignment="1">
      <alignment/>
    </xf>
    <xf numFmtId="182" fontId="2" fillId="0" borderId="50" xfId="0" applyNumberFormat="1" applyFont="1" applyBorder="1" applyAlignment="1">
      <alignment/>
    </xf>
    <xf numFmtId="182" fontId="0" fillId="6" borderId="51" xfId="0" applyNumberFormat="1" applyFont="1" applyFill="1" applyBorder="1" applyAlignment="1">
      <alignment/>
    </xf>
    <xf numFmtId="182" fontId="0" fillId="6" borderId="52" xfId="0" applyNumberFormat="1" applyFont="1" applyFill="1" applyBorder="1" applyAlignment="1">
      <alignment/>
    </xf>
    <xf numFmtId="182" fontId="0" fillId="6" borderId="53" xfId="0" applyNumberFormat="1" applyFont="1" applyFill="1" applyBorder="1" applyAlignment="1">
      <alignment/>
    </xf>
    <xf numFmtId="182" fontId="0" fillId="9" borderId="51" xfId="0" applyNumberFormat="1" applyFont="1" applyFill="1" applyBorder="1" applyAlignment="1">
      <alignment/>
    </xf>
    <xf numFmtId="182" fontId="0" fillId="9" borderId="52" xfId="0" applyNumberFormat="1" applyFont="1" applyFill="1" applyBorder="1" applyAlignment="1">
      <alignment/>
    </xf>
    <xf numFmtId="182" fontId="2" fillId="0" borderId="52" xfId="0" applyNumberFormat="1" applyFont="1" applyBorder="1" applyAlignment="1">
      <alignment/>
    </xf>
    <xf numFmtId="182" fontId="2" fillId="0" borderId="54" xfId="0" applyNumberFormat="1" applyFont="1" applyBorder="1" applyAlignment="1">
      <alignment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IL-8 secretion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D9 P25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Calculation!$C$69</c:f>
              <c:strCache>
                <c:ptCount val="1"/>
                <c:pt idx="0">
                  <c:v>S0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Calculation!$F$69:$F$72</c:f>
                <c:numCache>
                  <c:ptCount val="4"/>
                  <c:pt idx="0">
                    <c:v>3.890817070134456</c:v>
                  </c:pt>
                  <c:pt idx="1">
                    <c:v>73.36661124597084</c:v>
                  </c:pt>
                  <c:pt idx="2">
                    <c:v>78.24634591806323</c:v>
                  </c:pt>
                  <c:pt idx="3">
                    <c:v>0</c:v>
                  </c:pt>
                </c:numCache>
              </c:numRef>
            </c:plus>
            <c:minus>
              <c:numRef>
                <c:f>Calculation!$F$69:$F$72</c:f>
                <c:numCache>
                  <c:ptCount val="4"/>
                  <c:pt idx="0">
                    <c:v>3.890817070134456</c:v>
                  </c:pt>
                  <c:pt idx="1">
                    <c:v>73.36661124597084</c:v>
                  </c:pt>
                  <c:pt idx="2">
                    <c:v>78.24634591806323</c:v>
                  </c:pt>
                  <c:pt idx="3">
                    <c:v>0</c:v>
                  </c:pt>
                </c:numCache>
              </c:numRef>
            </c:minus>
            <c:noEndCap val="0"/>
          </c:errBars>
          <c:cat>
            <c:strRef>
              <c:f>Calculation!$D$69:$D$75</c:f>
              <c:strCache>
                <c:ptCount val="7"/>
                <c:pt idx="0">
                  <c:v>CTR</c:v>
                </c:pt>
                <c:pt idx="1">
                  <c:v>CSE</c:v>
                </c:pt>
                <c:pt idx="2">
                  <c:v>CSE+8-p</c:v>
                </c:pt>
                <c:pt idx="3">
                  <c:v>CSE+Bnz</c:v>
                </c:pt>
                <c:pt idx="4">
                  <c:v>CSE+db-cAMP</c:v>
                </c:pt>
                <c:pt idx="5">
                  <c:v>CSE+ mPKI</c:v>
                </c:pt>
                <c:pt idx="6">
                  <c:v>CSE+ 8-p + mPKI</c:v>
                </c:pt>
              </c:strCache>
            </c:strRef>
          </c:cat>
          <c:val>
            <c:numRef>
              <c:f>Calculation!$E$69:$E$75</c:f>
              <c:numCache>
                <c:ptCount val="7"/>
                <c:pt idx="0">
                  <c:v>35.33152471506593</c:v>
                </c:pt>
                <c:pt idx="1">
                  <c:v>498.8210679998894</c:v>
                </c:pt>
                <c:pt idx="2">
                  <c:v>489.85926156557343</c:v>
                </c:pt>
                <c:pt idx="3">
                  <c:v>251.27841955303913</c:v>
                </c:pt>
                <c:pt idx="4">
                  <c:v>106.90893228112711</c:v>
                </c:pt>
                <c:pt idx="5">
                  <c:v>586.2009048968038</c:v>
                </c:pt>
                <c:pt idx="6">
                  <c:v>545.187783367304</c:v>
                </c:pt>
              </c:numCache>
            </c:numRef>
          </c:val>
        </c:ser>
        <c:ser>
          <c:idx val="1"/>
          <c:order val="1"/>
          <c:tx>
            <c:strRef>
              <c:f>Calculation!$C$76</c:f>
              <c:strCache>
                <c:ptCount val="1"/>
                <c:pt idx="0">
                  <c:v>HT31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Calculation!$G$76:$G$82</c:f>
                <c:numCache>
                  <c:ptCount val="7"/>
                  <c:pt idx="0">
                    <c:v>3.8542591306575105</c:v>
                  </c:pt>
                  <c:pt idx="1">
                    <c:v>95.15012822294995</c:v>
                  </c:pt>
                  <c:pt idx="2">
                    <c:v>22.873327802104416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Calculation!$G$76:$G$82</c:f>
                <c:numCache>
                  <c:ptCount val="7"/>
                  <c:pt idx="0">
                    <c:v>3.8542591306575105</c:v>
                  </c:pt>
                  <c:pt idx="1">
                    <c:v>95.15012822294995</c:v>
                  </c:pt>
                  <c:pt idx="2">
                    <c:v>22.873327802104416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noEndCap val="0"/>
          </c:errBars>
          <c:cat>
            <c:strRef>
              <c:f>Calculation!$D$69:$D$75</c:f>
              <c:strCache>
                <c:ptCount val="7"/>
                <c:pt idx="0">
                  <c:v>CTR</c:v>
                </c:pt>
                <c:pt idx="1">
                  <c:v>CSE</c:v>
                </c:pt>
                <c:pt idx="2">
                  <c:v>CSE+8-p</c:v>
                </c:pt>
                <c:pt idx="3">
                  <c:v>CSE+Bnz</c:v>
                </c:pt>
                <c:pt idx="4">
                  <c:v>CSE+db-cAMP</c:v>
                </c:pt>
                <c:pt idx="5">
                  <c:v>CSE+ mPKI</c:v>
                </c:pt>
                <c:pt idx="6">
                  <c:v>CSE+ 8-p + mPKI</c:v>
                </c:pt>
              </c:strCache>
            </c:strRef>
          </c:cat>
          <c:val>
            <c:numRef>
              <c:f>Calculation!$E$76:$E$82</c:f>
              <c:numCache>
                <c:ptCount val="7"/>
                <c:pt idx="0">
                  <c:v>51.29949621444774</c:v>
                </c:pt>
                <c:pt idx="1">
                  <c:v>1117.946533406893</c:v>
                </c:pt>
                <c:pt idx="2">
                  <c:v>1183.0941674102983</c:v>
                </c:pt>
                <c:pt idx="3">
                  <c:v>643.138644265497</c:v>
                </c:pt>
                <c:pt idx="4">
                  <c:v>141.97705269592734</c:v>
                </c:pt>
                <c:pt idx="5">
                  <c:v>1420.3393540371665</c:v>
                </c:pt>
                <c:pt idx="6">
                  <c:v>1377.682583395301</c:v>
                </c:pt>
              </c:numCache>
            </c:numRef>
          </c:val>
        </c:ser>
        <c:axId val="19834276"/>
        <c:axId val="44290757"/>
      </c:barChart>
      <c:catAx>
        <c:axId val="1983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90757"/>
        <c:crosses val="autoZero"/>
        <c:auto val="1"/>
        <c:lblOffset val="100"/>
        <c:noMultiLvlLbl val="0"/>
      </c:catAx>
      <c:valAx>
        <c:axId val="44290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IL-8 (pg/ml)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834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Standard curve IL-8 Concentration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Calculation!$C$15:$C$21</c:f>
              <c:numCache/>
            </c:numRef>
          </c:xVal>
          <c:yVal>
            <c:numRef>
              <c:f>Calculation!$D$15:$D$21</c:f>
              <c:numCache/>
            </c:numRef>
          </c:yVal>
          <c:smooth val="0"/>
        </c:ser>
        <c:axId val="63072494"/>
        <c:axId val="30781535"/>
      </c:scatterChart>
      <c:valAx>
        <c:axId val="63072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IL-8 Conc. (pg/mL)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81535"/>
        <c:crosses val="autoZero"/>
        <c:crossBetween val="midCat"/>
        <c:dispUnits/>
      </c:valAx>
      <c:valAx>
        <c:axId val="30781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Absorbance (450 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0724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Plate 1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D9 P25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Calculation!$C$33</c:f>
              <c:strCache>
                <c:ptCount val="1"/>
                <c:pt idx="0">
                  <c:v>S0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Calculation!$D$33:$D$36</c:f>
              <c:strCache/>
            </c:strRef>
          </c:cat>
          <c:val>
            <c:numRef>
              <c:f>Calculation!$J$33:$J$36</c:f>
              <c:numCache/>
            </c:numRef>
          </c:val>
        </c:ser>
        <c:ser>
          <c:idx val="1"/>
          <c:order val="1"/>
          <c:tx>
            <c:strRef>
              <c:f>Calculation!$C$37</c:f>
              <c:strCache>
                <c:ptCount val="1"/>
                <c:pt idx="0">
                  <c:v>HT31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Calculation!$J$37:$J$40</c:f>
              <c:numCache/>
            </c:numRef>
          </c:val>
        </c:ser>
        <c:axId val="8598360"/>
        <c:axId val="10276377"/>
      </c:barChart>
      <c:catAx>
        <c:axId val="8598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76377"/>
        <c:crosses val="autoZero"/>
        <c:auto val="1"/>
        <c:lblOffset val="100"/>
        <c:noMultiLvlLbl val="0"/>
      </c:catAx>
      <c:valAx>
        <c:axId val="10276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IL-8 (pg/ml)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5983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Plate 2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D9 P25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Calculation!$C$46</c:f>
              <c:strCache>
                <c:ptCount val="1"/>
                <c:pt idx="0">
                  <c:v>S0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Calculation!$D$46:$D$49</c:f>
              <c:strCache/>
            </c:strRef>
          </c:cat>
          <c:val>
            <c:numRef>
              <c:f>Calculation!$J$46:$J$49</c:f>
              <c:numCache/>
            </c:numRef>
          </c:val>
        </c:ser>
        <c:ser>
          <c:idx val="1"/>
          <c:order val="1"/>
          <c:tx>
            <c:strRef>
              <c:f>Calculation!$C$50</c:f>
              <c:strCache>
                <c:ptCount val="1"/>
                <c:pt idx="0">
                  <c:v>HT31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Calculation!$D$46:$D$49</c:f>
              <c:strCache/>
            </c:strRef>
          </c:cat>
          <c:val>
            <c:numRef>
              <c:f>Calculation!$J$50:$J$53</c:f>
              <c:numCache/>
            </c:numRef>
          </c:val>
        </c:ser>
        <c:axId val="25378530"/>
        <c:axId val="27080179"/>
      </c:barChart>
      <c:catAx>
        <c:axId val="25378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80179"/>
        <c:crosses val="autoZero"/>
        <c:auto val="1"/>
        <c:lblOffset val="100"/>
        <c:noMultiLvlLbl val="0"/>
      </c:catAx>
      <c:valAx>
        <c:axId val="27080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IL-8 (pg/ml)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378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Plate 3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D9 P25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Calculation!$C$58</c:f>
              <c:strCache>
                <c:ptCount val="1"/>
                <c:pt idx="0">
                  <c:v>S0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Calculation!$D$58:$D$61</c:f>
              <c:strCache/>
            </c:strRef>
          </c:cat>
          <c:val>
            <c:numRef>
              <c:f>Calculation!$J$58:$J$61</c:f>
              <c:numCache/>
            </c:numRef>
          </c:val>
        </c:ser>
        <c:ser>
          <c:idx val="1"/>
          <c:order val="1"/>
          <c:tx>
            <c:strRef>
              <c:f>Calculation!$C$62</c:f>
              <c:strCache>
                <c:ptCount val="1"/>
                <c:pt idx="0">
                  <c:v>HT31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Calculation!$D$58:$D$61</c:f>
              <c:strCache/>
            </c:strRef>
          </c:cat>
          <c:val>
            <c:numRef>
              <c:f>Calculation!$J$62:$J$65</c:f>
              <c:numCache/>
            </c:numRef>
          </c:val>
        </c:ser>
        <c:axId val="42395020"/>
        <c:axId val="46010861"/>
      </c:barChart>
      <c:catAx>
        <c:axId val="42395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10861"/>
        <c:crosses val="autoZero"/>
        <c:auto val="1"/>
        <c:lblOffset val="100"/>
        <c:noMultiLvlLbl val="0"/>
      </c:catAx>
      <c:valAx>
        <c:axId val="46010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IL-8 (pg/ml)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2395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Viability staining (corrected for average ALL CTR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'Alamar blue'!$Q$5:$Q$8</c:f>
              <c:strCache>
                <c:ptCount val="1"/>
                <c:pt idx="0">
                  <c:v>S0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'Alamar blue'!$R$5:$R$11</c:f>
              <c:strCache/>
            </c:strRef>
          </c:cat>
          <c:val>
            <c:numRef>
              <c:f>'Alamar blue'!$T$5:$T$11</c:f>
              <c:numCache/>
            </c:numRef>
          </c:val>
        </c:ser>
        <c:ser>
          <c:idx val="1"/>
          <c:order val="1"/>
          <c:tx>
            <c:strRef>
              <c:f>'Alamar blue'!$Q$12:$Q$15</c:f>
              <c:strCache>
                <c:ptCount val="1"/>
                <c:pt idx="0">
                  <c:v>HT31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'Alamar blue'!$R$5:$R$11</c:f>
              <c:strCache/>
            </c:strRef>
          </c:cat>
          <c:val>
            <c:numRef>
              <c:f>'Alamar blue'!$T$12:$T$18</c:f>
              <c:numCache/>
            </c:numRef>
          </c:val>
        </c:ser>
        <c:axId val="11444566"/>
        <c:axId val="35892231"/>
      </c:barChart>
      <c:catAx>
        <c:axId val="11444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892231"/>
        <c:crosses val="autoZero"/>
        <c:auto val="1"/>
        <c:lblOffset val="100"/>
        <c:noMultiLvlLbl val="0"/>
      </c:catAx>
      <c:valAx>
        <c:axId val="358922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Cell survival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44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Viability staining (corrected for average of average CTR per plate)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'Alamar blue'!$Q$5:$Q$8</c:f>
              <c:strCache>
                <c:ptCount val="1"/>
                <c:pt idx="0">
                  <c:v>S0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'Alamar blue'!$R$5:$R$11</c:f>
              <c:strCache/>
            </c:strRef>
          </c:cat>
          <c:val>
            <c:numRef>
              <c:f>'Alamar blue'!$U$5:$U$11</c:f>
              <c:numCache/>
            </c:numRef>
          </c:val>
        </c:ser>
        <c:ser>
          <c:idx val="1"/>
          <c:order val="1"/>
          <c:tx>
            <c:strRef>
              <c:f>'Alamar blue'!$Q$12:$Q$15</c:f>
              <c:strCache>
                <c:ptCount val="1"/>
                <c:pt idx="0">
                  <c:v>HT31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'Alamar blue'!$R$5:$R$11</c:f>
              <c:strCache/>
            </c:strRef>
          </c:cat>
          <c:val>
            <c:numRef>
              <c:f>'Alamar blue'!$U$12:$U$18</c:f>
              <c:numCache/>
            </c:numRef>
          </c:val>
        </c:ser>
        <c:axId val="54594624"/>
        <c:axId val="21589569"/>
      </c:barChart>
      <c:catAx>
        <c:axId val="54594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89569"/>
        <c:crosses val="autoZero"/>
        <c:auto val="1"/>
        <c:lblOffset val="100"/>
        <c:noMultiLvlLbl val="0"/>
      </c:catAx>
      <c:valAx>
        <c:axId val="21589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Cell survival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94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542925</xdr:colOff>
      <xdr:row>10</xdr:row>
      <xdr:rowOff>133350</xdr:rowOff>
    </xdr:from>
    <xdr:to>
      <xdr:col>19</xdr:col>
      <xdr:colOff>304800</xdr:colOff>
      <xdr:row>26</xdr:row>
      <xdr:rowOff>57150</xdr:rowOff>
    </xdr:to>
    <xdr:graphicFrame>
      <xdr:nvGraphicFramePr>
        <xdr:cNvPr id="1" name="Chart 2"/>
        <xdr:cNvGraphicFramePr/>
      </xdr:nvGraphicFramePr>
      <xdr:xfrm>
        <a:off x="7677150" y="1857375"/>
        <a:ext cx="50577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9525</xdr:colOff>
      <xdr:row>29</xdr:row>
      <xdr:rowOff>0</xdr:rowOff>
    </xdr:from>
    <xdr:to>
      <xdr:col>19</xdr:col>
      <xdr:colOff>381000</xdr:colOff>
      <xdr:row>52</xdr:row>
      <xdr:rowOff>19050</xdr:rowOff>
    </xdr:to>
    <xdr:graphicFrame>
      <xdr:nvGraphicFramePr>
        <xdr:cNvPr id="2" name="Chart 3"/>
        <xdr:cNvGraphicFramePr/>
      </xdr:nvGraphicFramePr>
      <xdr:xfrm>
        <a:off x="7753350" y="5295900"/>
        <a:ext cx="5057775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19050</xdr:colOff>
      <xdr:row>53</xdr:row>
      <xdr:rowOff>19050</xdr:rowOff>
    </xdr:from>
    <xdr:to>
      <xdr:col>19</xdr:col>
      <xdr:colOff>390525</xdr:colOff>
      <xdr:row>76</xdr:row>
      <xdr:rowOff>85725</xdr:rowOff>
    </xdr:to>
    <xdr:graphicFrame>
      <xdr:nvGraphicFramePr>
        <xdr:cNvPr id="3" name="Chart 4"/>
        <xdr:cNvGraphicFramePr/>
      </xdr:nvGraphicFramePr>
      <xdr:xfrm>
        <a:off x="7762875" y="9258300"/>
        <a:ext cx="5057775" cy="3905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77</xdr:row>
      <xdr:rowOff>142875</xdr:rowOff>
    </xdr:from>
    <xdr:to>
      <xdr:col>19</xdr:col>
      <xdr:colOff>390525</xdr:colOff>
      <xdr:row>101</xdr:row>
      <xdr:rowOff>76200</xdr:rowOff>
    </xdr:to>
    <xdr:graphicFrame>
      <xdr:nvGraphicFramePr>
        <xdr:cNvPr id="4" name="Chart 5"/>
        <xdr:cNvGraphicFramePr/>
      </xdr:nvGraphicFramePr>
      <xdr:xfrm>
        <a:off x="7762875" y="13392150"/>
        <a:ext cx="505777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24</xdr:row>
      <xdr:rowOff>104775</xdr:rowOff>
    </xdr:from>
    <xdr:to>
      <xdr:col>19</xdr:col>
      <xdr:colOff>266700</xdr:colOff>
      <xdr:row>42</xdr:row>
      <xdr:rowOff>28575</xdr:rowOff>
    </xdr:to>
    <xdr:graphicFrame>
      <xdr:nvGraphicFramePr>
        <xdr:cNvPr id="1" name="Chart 2"/>
        <xdr:cNvGraphicFramePr/>
      </xdr:nvGraphicFramePr>
      <xdr:xfrm>
        <a:off x="7124700" y="4191000"/>
        <a:ext cx="73914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485775</xdr:colOff>
      <xdr:row>42</xdr:row>
      <xdr:rowOff>9525</xdr:rowOff>
    </xdr:from>
    <xdr:to>
      <xdr:col>19</xdr:col>
      <xdr:colOff>276225</xdr:colOff>
      <xdr:row>59</xdr:row>
      <xdr:rowOff>95250</xdr:rowOff>
    </xdr:to>
    <xdr:graphicFrame>
      <xdr:nvGraphicFramePr>
        <xdr:cNvPr id="2" name="Chart 13"/>
        <xdr:cNvGraphicFramePr/>
      </xdr:nvGraphicFramePr>
      <xdr:xfrm>
        <a:off x="7134225" y="7010400"/>
        <a:ext cx="73914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workbookViewId="0" topLeftCell="A1">
      <selection activeCell="F54" sqref="F54:F57"/>
    </sheetView>
  </sheetViews>
  <sheetFormatPr defaultColWidth="11.421875" defaultRowHeight="12.75"/>
  <cols>
    <col min="1" max="1" width="13.7109375" style="0" bestFit="1" customWidth="1"/>
    <col min="2" max="2" width="2.421875" style="0" bestFit="1" customWidth="1"/>
    <col min="3" max="3" width="9.140625" style="0" customWidth="1"/>
    <col min="4" max="4" width="10.8515625" style="0" customWidth="1"/>
    <col min="5" max="5" width="11.00390625" style="0" customWidth="1"/>
    <col min="6" max="6" width="10.7109375" style="0" bestFit="1" customWidth="1"/>
    <col min="7" max="7" width="8.8515625" style="0" bestFit="1" customWidth="1"/>
    <col min="8" max="8" width="10.57421875" style="0" bestFit="1" customWidth="1"/>
    <col min="9" max="9" width="11.00390625" style="0" bestFit="1" customWidth="1"/>
    <col min="10" max="10" width="9.57421875" style="0" bestFit="1" customWidth="1"/>
    <col min="11" max="14" width="9.140625" style="0" customWidth="1"/>
    <col min="15" max="15" width="15.421875" style="0" bestFit="1" customWidth="1"/>
    <col min="16" max="16384" width="9.140625" style="0" customWidth="1"/>
  </cols>
  <sheetData>
    <row r="1" spans="1:14" ht="13.5" thickBot="1">
      <c r="A1" s="61" t="s">
        <v>92</v>
      </c>
      <c r="B1" s="62"/>
      <c r="C1" s="244" t="s">
        <v>36</v>
      </c>
      <c r="D1" s="244"/>
      <c r="E1" s="244"/>
      <c r="F1" s="244" t="s">
        <v>0</v>
      </c>
      <c r="G1" s="244"/>
      <c r="H1" s="244"/>
      <c r="I1" s="244" t="s">
        <v>36</v>
      </c>
      <c r="J1" s="244"/>
      <c r="K1" s="244"/>
      <c r="L1" s="244" t="s">
        <v>0</v>
      </c>
      <c r="M1" s="244"/>
      <c r="N1" s="244"/>
    </row>
    <row r="2" spans="1:14" ht="14.25" thickBot="1" thickTop="1">
      <c r="A2" s="217" t="s">
        <v>33</v>
      </c>
      <c r="B2" s="1"/>
      <c r="C2" s="2">
        <v>1</v>
      </c>
      <c r="D2" s="2">
        <v>2</v>
      </c>
      <c r="E2" s="2">
        <v>3</v>
      </c>
      <c r="F2" s="2">
        <v>4</v>
      </c>
      <c r="G2" s="2">
        <v>5</v>
      </c>
      <c r="H2" s="218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19">
        <v>12</v>
      </c>
    </row>
    <row r="3" spans="1:15" ht="13.5" thickBot="1">
      <c r="A3" s="223" t="s">
        <v>1</v>
      </c>
      <c r="B3" s="220" t="s">
        <v>2</v>
      </c>
      <c r="C3" s="257">
        <v>0.404</v>
      </c>
      <c r="D3" s="258">
        <v>0.307</v>
      </c>
      <c r="E3" s="258">
        <v>0.333</v>
      </c>
      <c r="F3" s="258">
        <v>0.334</v>
      </c>
      <c r="G3" s="258">
        <v>0.369</v>
      </c>
      <c r="H3" s="259">
        <v>0.387</v>
      </c>
      <c r="I3" s="260">
        <v>0.326</v>
      </c>
      <c r="J3" s="261">
        <v>0.306</v>
      </c>
      <c r="K3" s="261">
        <v>0.332</v>
      </c>
      <c r="L3" s="261">
        <v>0.403</v>
      </c>
      <c r="M3" s="261">
        <v>0.428</v>
      </c>
      <c r="N3" s="262">
        <v>0.44</v>
      </c>
      <c r="O3" s="230" t="s">
        <v>1</v>
      </c>
    </row>
    <row r="4" spans="1:15" ht="13.5" thickBot="1">
      <c r="A4" s="224" t="s">
        <v>3</v>
      </c>
      <c r="B4" s="221" t="s">
        <v>4</v>
      </c>
      <c r="C4" s="263">
        <v>0.949</v>
      </c>
      <c r="D4" s="258">
        <v>1.31</v>
      </c>
      <c r="E4" s="258">
        <v>1.35</v>
      </c>
      <c r="F4" s="258">
        <v>1.12</v>
      </c>
      <c r="G4" s="258">
        <v>1.166</v>
      </c>
      <c r="H4" s="259">
        <v>1.224</v>
      </c>
      <c r="I4" s="260">
        <v>1.121</v>
      </c>
      <c r="J4" s="261">
        <v>1.174</v>
      </c>
      <c r="K4" s="261">
        <v>1.286</v>
      </c>
      <c r="L4" s="261">
        <v>0.98</v>
      </c>
      <c r="M4" s="261">
        <v>1.297</v>
      </c>
      <c r="N4" s="262">
        <v>1.404</v>
      </c>
      <c r="O4" s="231" t="s">
        <v>3</v>
      </c>
    </row>
    <row r="5" spans="1:15" ht="13.5" thickBot="1">
      <c r="A5" s="225" t="s">
        <v>5</v>
      </c>
      <c r="B5" s="221" t="s">
        <v>6</v>
      </c>
      <c r="C5" s="263">
        <v>0.98</v>
      </c>
      <c r="D5" s="258">
        <v>1.345</v>
      </c>
      <c r="E5" s="258">
        <v>1.12</v>
      </c>
      <c r="F5" s="258">
        <v>1.01</v>
      </c>
      <c r="G5" s="258">
        <v>1.335</v>
      </c>
      <c r="H5" s="259">
        <v>1.304</v>
      </c>
      <c r="I5" s="264">
        <v>0.811</v>
      </c>
      <c r="J5" s="261">
        <v>1.225</v>
      </c>
      <c r="K5" s="261">
        <v>1.243</v>
      </c>
      <c r="L5" s="261">
        <v>1.084</v>
      </c>
      <c r="M5" s="261">
        <v>1.079</v>
      </c>
      <c r="N5" s="262">
        <v>1.275</v>
      </c>
      <c r="O5" s="232" t="s">
        <v>418</v>
      </c>
    </row>
    <row r="6" spans="1:15" ht="13.5" thickBot="1">
      <c r="A6" s="225" t="s">
        <v>7</v>
      </c>
      <c r="B6" s="221" t="s">
        <v>8</v>
      </c>
      <c r="C6" s="263">
        <v>0.685</v>
      </c>
      <c r="D6" s="258">
        <v>0.908</v>
      </c>
      <c r="E6" s="258">
        <v>0.884</v>
      </c>
      <c r="F6" s="258">
        <v>0.71</v>
      </c>
      <c r="G6" s="258">
        <v>0.74</v>
      </c>
      <c r="H6" s="259">
        <v>0.712</v>
      </c>
      <c r="I6" s="264">
        <v>1.041</v>
      </c>
      <c r="J6" s="261">
        <v>1.025</v>
      </c>
      <c r="K6" s="261">
        <v>1.172</v>
      </c>
      <c r="L6" s="261">
        <v>1.093</v>
      </c>
      <c r="M6" s="261">
        <v>1.135</v>
      </c>
      <c r="N6" s="265">
        <v>1.252</v>
      </c>
      <c r="O6" s="232" t="s">
        <v>417</v>
      </c>
    </row>
    <row r="7" spans="1:15" ht="13.5" thickBot="1">
      <c r="A7" s="226" t="s">
        <v>1</v>
      </c>
      <c r="B7" s="221" t="s">
        <v>9</v>
      </c>
      <c r="C7" s="266">
        <v>0.311</v>
      </c>
      <c r="D7" s="267">
        <v>0.331</v>
      </c>
      <c r="E7" s="267">
        <v>0.294</v>
      </c>
      <c r="F7" s="267">
        <v>0.313</v>
      </c>
      <c r="G7" s="267">
        <v>0.376</v>
      </c>
      <c r="H7" s="268">
        <v>0.414</v>
      </c>
      <c r="I7" s="269">
        <v>1.842</v>
      </c>
      <c r="J7" s="270">
        <v>1.015</v>
      </c>
      <c r="K7" s="270">
        <v>0.583</v>
      </c>
      <c r="L7" s="270">
        <v>0.338</v>
      </c>
      <c r="M7" s="270">
        <v>0.221</v>
      </c>
      <c r="N7" s="271">
        <v>0.171</v>
      </c>
      <c r="O7" s="216"/>
    </row>
    <row r="8" spans="1:14" ht="13.5" thickBot="1">
      <c r="A8" s="227" t="s">
        <v>3</v>
      </c>
      <c r="B8" s="221" t="s">
        <v>10</v>
      </c>
      <c r="C8" s="266">
        <v>1.187</v>
      </c>
      <c r="D8" s="267">
        <v>1.098</v>
      </c>
      <c r="E8" s="267">
        <v>1.009</v>
      </c>
      <c r="F8" s="267">
        <v>0.748</v>
      </c>
      <c r="G8" s="267">
        <v>1.078</v>
      </c>
      <c r="H8" s="268">
        <v>1.131</v>
      </c>
      <c r="I8" s="269">
        <v>1.812</v>
      </c>
      <c r="J8" s="270">
        <v>1.099</v>
      </c>
      <c r="K8" s="270">
        <v>0.56</v>
      </c>
      <c r="L8" s="270">
        <v>0.332</v>
      </c>
      <c r="M8" s="270">
        <v>0.213</v>
      </c>
      <c r="N8" s="271">
        <v>0.163</v>
      </c>
    </row>
    <row r="9" spans="1:14" ht="13.5" thickBot="1">
      <c r="A9" s="228" t="s">
        <v>90</v>
      </c>
      <c r="B9" s="221" t="s">
        <v>11</v>
      </c>
      <c r="C9" s="266">
        <v>0.343</v>
      </c>
      <c r="D9" s="267">
        <v>0.325</v>
      </c>
      <c r="E9" s="267">
        <v>0.304</v>
      </c>
      <c r="F9" s="267">
        <v>0.224</v>
      </c>
      <c r="G9" s="267">
        <v>0.228</v>
      </c>
      <c r="H9" s="268">
        <v>0.258</v>
      </c>
      <c r="I9" s="269">
        <v>0.151</v>
      </c>
      <c r="J9" s="270">
        <v>0.133</v>
      </c>
      <c r="K9" s="272">
        <v>0.128</v>
      </c>
      <c r="L9" s="272">
        <v>0.137</v>
      </c>
      <c r="M9" s="272">
        <v>0.165</v>
      </c>
      <c r="N9" s="273">
        <v>0.136</v>
      </c>
    </row>
    <row r="10" spans="1:14" ht="13.5" thickBot="1">
      <c r="A10" s="229" t="s">
        <v>91</v>
      </c>
      <c r="B10" s="222" t="s">
        <v>12</v>
      </c>
      <c r="C10" s="274">
        <v>1.251</v>
      </c>
      <c r="D10" s="275">
        <v>1.35</v>
      </c>
      <c r="E10" s="275">
        <v>1.376</v>
      </c>
      <c r="F10" s="275">
        <v>1.087</v>
      </c>
      <c r="G10" s="275">
        <v>1.224</v>
      </c>
      <c r="H10" s="276">
        <v>1.087</v>
      </c>
      <c r="I10" s="277">
        <v>0.152</v>
      </c>
      <c r="J10" s="278">
        <v>0.135</v>
      </c>
      <c r="K10" s="279">
        <v>0.145</v>
      </c>
      <c r="L10" s="279">
        <v>0.15</v>
      </c>
      <c r="M10" s="279">
        <v>0.13</v>
      </c>
      <c r="N10" s="280">
        <v>0.14</v>
      </c>
    </row>
    <row r="11" ht="13.5" thickTop="1">
      <c r="A11" s="62"/>
    </row>
    <row r="12" spans="3:4" ht="12.75">
      <c r="C12" t="s">
        <v>13</v>
      </c>
      <c r="D12" t="s">
        <v>26</v>
      </c>
    </row>
    <row r="13" spans="3:7" ht="51">
      <c r="C13" s="59" t="s">
        <v>34</v>
      </c>
      <c r="D13" s="59" t="s">
        <v>27</v>
      </c>
      <c r="E13" s="59" t="s">
        <v>29</v>
      </c>
      <c r="F13" s="59" t="s">
        <v>32</v>
      </c>
      <c r="G13" s="60" t="s">
        <v>35</v>
      </c>
    </row>
    <row r="14" spans="3:7" ht="12.75">
      <c r="C14" s="63">
        <v>240</v>
      </c>
      <c r="D14" s="55">
        <f>AVERAGE(I7:I8)</f>
        <v>1.827</v>
      </c>
      <c r="E14" s="56">
        <f>INTERCEPT(D15:D21,C15:C21)</f>
        <v>0.15745975963530864</v>
      </c>
      <c r="F14" s="56">
        <f>LINEST(D15:D21,C15:C21)</f>
        <v>0.009603398259428096</v>
      </c>
      <c r="G14" s="54">
        <f>RSQ(D15:D21,C15:C21)</f>
        <v>0.993497094976784</v>
      </c>
    </row>
    <row r="15" spans="3:7" ht="12.75">
      <c r="C15" s="64">
        <v>96</v>
      </c>
      <c r="D15" s="57">
        <f>AVERAGE(J7:J8)</f>
        <v>1.057</v>
      </c>
      <c r="E15" s="58"/>
      <c r="F15" s="58"/>
      <c r="G15" s="58"/>
    </row>
    <row r="16" spans="3:7" ht="12.75">
      <c r="C16" s="64">
        <v>38.4</v>
      </c>
      <c r="D16" s="57">
        <f>AVERAGE(K7:K8)</f>
        <v>0.5715</v>
      </c>
      <c r="E16" s="58"/>
      <c r="F16" s="58"/>
      <c r="G16" s="58"/>
    </row>
    <row r="17" spans="3:7" ht="12.75">
      <c r="C17" s="64">
        <v>15.4</v>
      </c>
      <c r="D17" s="57">
        <f>AVERAGE(L7:L8)</f>
        <v>0.335</v>
      </c>
      <c r="E17" s="58"/>
      <c r="F17" s="58"/>
      <c r="G17" s="58"/>
    </row>
    <row r="18" spans="3:7" ht="12.75">
      <c r="C18" s="64">
        <v>6.1</v>
      </c>
      <c r="D18" s="57">
        <f>AVERAGE(M7:M8)</f>
        <v>0.217</v>
      </c>
      <c r="E18" s="58"/>
      <c r="F18" s="58"/>
      <c r="G18" s="58"/>
    </row>
    <row r="19" spans="3:7" ht="12.75">
      <c r="C19" s="64">
        <v>2.5</v>
      </c>
      <c r="D19" s="57">
        <f>AVERAGE(N7:N8)</f>
        <v>0.167</v>
      </c>
      <c r="E19" s="58"/>
      <c r="F19" s="58"/>
      <c r="G19" s="58"/>
    </row>
    <row r="20" spans="3:7" ht="12.75">
      <c r="C20" s="64">
        <v>1</v>
      </c>
      <c r="D20" s="57">
        <f>AVERAGE(I9:I10)</f>
        <v>0.1515</v>
      </c>
      <c r="E20" s="58"/>
      <c r="F20" s="58"/>
      <c r="G20" s="58"/>
    </row>
    <row r="21" spans="3:7" ht="12.75">
      <c r="C21" s="64">
        <v>0</v>
      </c>
      <c r="D21" s="57">
        <f>AVERAGE(J9:J10)</f>
        <v>0.134</v>
      </c>
      <c r="E21" s="58"/>
      <c r="F21" s="58"/>
      <c r="G21" s="58"/>
    </row>
    <row r="22" spans="3:7" ht="12.75">
      <c r="C22" s="53" t="s">
        <v>30</v>
      </c>
      <c r="D22" s="53" t="s">
        <v>31</v>
      </c>
      <c r="E22" s="53" t="s">
        <v>4</v>
      </c>
      <c r="F22" s="53" t="s">
        <v>2</v>
      </c>
      <c r="G22" s="52" t="s">
        <v>28</v>
      </c>
    </row>
    <row r="27" spans="4:8" ht="12.75">
      <c r="D27" s="102"/>
      <c r="E27" s="102"/>
      <c r="F27" s="102"/>
      <c r="G27" s="102"/>
      <c r="H27" s="102"/>
    </row>
    <row r="28" spans="4:8" ht="12.75">
      <c r="D28" s="102"/>
      <c r="E28" s="102"/>
      <c r="F28" s="102"/>
      <c r="G28" s="281"/>
      <c r="H28" s="102"/>
    </row>
    <row r="29" spans="4:8" ht="12.75">
      <c r="D29" s="102"/>
      <c r="E29" s="102"/>
      <c r="F29" s="282"/>
      <c r="G29" s="102"/>
      <c r="H29" s="102"/>
    </row>
    <row r="30" spans="4:10" ht="12.75">
      <c r="D30" s="102"/>
      <c r="E30" s="102"/>
      <c r="F30" s="281"/>
      <c r="G30" s="102"/>
      <c r="H30" s="102"/>
      <c r="J30" t="s">
        <v>41</v>
      </c>
    </row>
    <row r="31" spans="6:10" s="82" customFormat="1" ht="12.75">
      <c r="F31" s="282" t="s">
        <v>14</v>
      </c>
      <c r="G31" s="82" t="s">
        <v>14</v>
      </c>
      <c r="J31" s="82" t="s">
        <v>15</v>
      </c>
    </row>
    <row r="32" spans="3:10" s="82" customFormat="1" ht="13.5" thickBot="1">
      <c r="C32" s="82" t="s">
        <v>16</v>
      </c>
      <c r="E32" s="82" t="s">
        <v>37</v>
      </c>
      <c r="F32" s="282" t="s">
        <v>40</v>
      </c>
      <c r="G32" s="82" t="s">
        <v>38</v>
      </c>
      <c r="H32" s="82" t="s">
        <v>39</v>
      </c>
      <c r="I32" s="82" t="s">
        <v>17</v>
      </c>
      <c r="J32" s="82" t="s">
        <v>18</v>
      </c>
    </row>
    <row r="33" spans="3:10" ht="12.75">
      <c r="C33" s="239" t="str">
        <f>$C$1</f>
        <v>S0</v>
      </c>
      <c r="D33" s="44" t="str">
        <f>$A$3</f>
        <v>CTR</v>
      </c>
      <c r="E33" s="3">
        <f>AVERAGE(C3:E3)</f>
        <v>0.34800000000000003</v>
      </c>
      <c r="F33" s="3">
        <f>(E33-$E$14)/$F$14</f>
        <v>19.840918310102293</v>
      </c>
      <c r="G33" s="3">
        <f>F33*2</f>
        <v>39.681836620204585</v>
      </c>
      <c r="H33" s="192">
        <f>AVERAGE('Alamar blue'!K2:L2)</f>
        <v>0.13845</v>
      </c>
      <c r="I33" s="3">
        <v>100</v>
      </c>
      <c r="J33" s="66">
        <f>G33/I33*100</f>
        <v>39.681836620204585</v>
      </c>
    </row>
    <row r="34" spans="3:10" ht="12.75">
      <c r="C34" s="240"/>
      <c r="D34" s="45" t="str">
        <f>$A$4</f>
        <v>CSE</v>
      </c>
      <c r="E34" s="4">
        <f>AVERAGE(C4:E4)</f>
        <v>1.203</v>
      </c>
      <c r="F34" s="4">
        <f aca="true" t="shared" si="0" ref="F34:F40">(E34-$E$14)/$F$14</f>
        <v>108.87190264532002</v>
      </c>
      <c r="G34" s="4">
        <f>F34*4</f>
        <v>435.4876105812801</v>
      </c>
      <c r="H34" s="193">
        <f>AVERAGE('Alamar blue'!K3:L3)</f>
        <v>0.14494999999999997</v>
      </c>
      <c r="I34" s="4">
        <f aca="true" t="shared" si="1" ref="I34:I40">(H34/$H$33)*100</f>
        <v>104.69483568075115</v>
      </c>
      <c r="J34" s="67">
        <f aca="true" t="shared" si="2" ref="J34:J40">G34/I34*100</f>
        <v>415.9590181785322</v>
      </c>
    </row>
    <row r="35" spans="3:10" ht="12.75">
      <c r="C35" s="240"/>
      <c r="D35" s="45" t="str">
        <f>$A$5</f>
        <v>CSE+8-p</v>
      </c>
      <c r="E35" s="4">
        <f>AVERAGE(C5:E5)</f>
        <v>1.1483333333333334</v>
      </c>
      <c r="F35" s="4">
        <f t="shared" si="0"/>
        <v>103.17947323753222</v>
      </c>
      <c r="G35" s="4">
        <f>F35*4</f>
        <v>412.7178929501289</v>
      </c>
      <c r="H35" s="193">
        <f>AVERAGE('Alamar blue'!K4:L4)</f>
        <v>0.13149999999999998</v>
      </c>
      <c r="I35" s="4">
        <f t="shared" si="1"/>
        <v>94.98013723365834</v>
      </c>
      <c r="J35" s="67">
        <f t="shared" si="2"/>
        <v>434.530739763843</v>
      </c>
    </row>
    <row r="36" spans="3:10" ht="13.5" thickBot="1">
      <c r="C36" s="241"/>
      <c r="D36" s="46" t="str">
        <f>$A$6</f>
        <v>CSE+Bnz</v>
      </c>
      <c r="E36" s="5">
        <f>AVERAGE(C6:E6)</f>
        <v>0.8256666666666667</v>
      </c>
      <c r="F36" s="5">
        <f t="shared" si="0"/>
        <v>69.58025575741885</v>
      </c>
      <c r="G36" s="5">
        <f>F36*4</f>
        <v>278.3210230296754</v>
      </c>
      <c r="H36" s="194">
        <f>AVERAGE('Alamar blue'!K5:L5)</f>
        <v>0.15335000000000004</v>
      </c>
      <c r="I36" s="5">
        <f t="shared" si="1"/>
        <v>110.76200794510657</v>
      </c>
      <c r="J36" s="68">
        <f t="shared" si="2"/>
        <v>251.27841955303913</v>
      </c>
    </row>
    <row r="37" spans="3:10" ht="12.75">
      <c r="C37" s="239" t="str">
        <f>$L$1</f>
        <v>HT31</v>
      </c>
      <c r="D37" s="200" t="str">
        <f>$A$3</f>
        <v>CTR</v>
      </c>
      <c r="E37" s="201">
        <f>AVERAGE(F3:H3)</f>
        <v>0.36333333333333334</v>
      </c>
      <c r="F37" s="201">
        <f t="shared" si="0"/>
        <v>21.43757533911594</v>
      </c>
      <c r="G37" s="201">
        <f>F37*2</f>
        <v>42.87515067823188</v>
      </c>
      <c r="H37" s="202">
        <f>AVERAGE('Alamar blue'!M2:O2)</f>
        <v>0.13529999999999998</v>
      </c>
      <c r="I37" s="201">
        <f t="shared" si="1"/>
        <v>97.72481040086673</v>
      </c>
      <c r="J37" s="203">
        <f t="shared" si="2"/>
        <v>43.873352634155246</v>
      </c>
    </row>
    <row r="38" spans="3:10" ht="12.75">
      <c r="C38" s="240"/>
      <c r="D38" s="47" t="str">
        <f>$A$4</f>
        <v>CSE</v>
      </c>
      <c r="E38" s="6">
        <f>AVERAGE(F4:H4)</f>
        <v>1.17</v>
      </c>
      <c r="F38" s="6">
        <f t="shared" si="0"/>
        <v>105.43561903939931</v>
      </c>
      <c r="G38" s="6">
        <f>F38*8</f>
        <v>843.4849523151945</v>
      </c>
      <c r="H38" s="195">
        <f>AVERAGE('Alamar blue'!M3:O3)</f>
        <v>0.11353333333333333</v>
      </c>
      <c r="I38" s="49">
        <f t="shared" si="1"/>
        <v>82.00312989045383</v>
      </c>
      <c r="J38" s="69">
        <f t="shared" si="2"/>
        <v>1028.6009246744452</v>
      </c>
    </row>
    <row r="39" spans="3:10" ht="12.75">
      <c r="C39" s="240"/>
      <c r="D39" s="47" t="str">
        <f>$A$5</f>
        <v>CSE+8-p</v>
      </c>
      <c r="E39" s="6">
        <f>AVERAGE(F5:H5)</f>
        <v>1.2163333333333333</v>
      </c>
      <c r="F39" s="6">
        <f t="shared" si="0"/>
        <v>110.26030006185361</v>
      </c>
      <c r="G39" s="6">
        <f>F39*8</f>
        <v>882.0824004948289</v>
      </c>
      <c r="H39" s="195">
        <f>AVERAGE('Alamar blue'!M4:O4)</f>
        <v>0.10126666666666667</v>
      </c>
      <c r="I39" s="49">
        <f t="shared" si="1"/>
        <v>73.14313229806189</v>
      </c>
      <c r="J39" s="69">
        <f t="shared" si="2"/>
        <v>1205.9674952124</v>
      </c>
    </row>
    <row r="40" spans="3:10" ht="13.5" thickBot="1">
      <c r="C40" s="241"/>
      <c r="D40" s="48" t="str">
        <f>$A$6</f>
        <v>CSE+Bnz</v>
      </c>
      <c r="E40" s="7">
        <f>AVERAGE(F6:H6)</f>
        <v>0.7206666666666667</v>
      </c>
      <c r="F40" s="7">
        <f t="shared" si="0"/>
        <v>58.64662610221668</v>
      </c>
      <c r="G40" s="7">
        <f>F40*8</f>
        <v>469.17300881773343</v>
      </c>
      <c r="H40" s="204">
        <f>AVERAGE('Alamar blue'!M5:O5)</f>
        <v>0.10099999999999998</v>
      </c>
      <c r="I40" s="205">
        <f t="shared" si="1"/>
        <v>72.950523654749</v>
      </c>
      <c r="J40" s="70">
        <f t="shared" si="2"/>
        <v>643.138644265497</v>
      </c>
    </row>
    <row r="41" ht="12.75">
      <c r="F41" s="102"/>
    </row>
    <row r="42" ht="12.75">
      <c r="F42" s="102"/>
    </row>
    <row r="43" spans="6:10" ht="12.75">
      <c r="F43" s="102"/>
      <c r="J43" t="s">
        <v>41</v>
      </c>
    </row>
    <row r="44" spans="6:10" ht="12.75">
      <c r="F44" s="282" t="s">
        <v>14</v>
      </c>
      <c r="G44" s="82" t="s">
        <v>14</v>
      </c>
      <c r="H44" s="82"/>
      <c r="I44" s="82"/>
      <c r="J44" s="82" t="s">
        <v>15</v>
      </c>
    </row>
    <row r="45" spans="3:10" ht="13.5" thickBot="1">
      <c r="C45" t="s">
        <v>19</v>
      </c>
      <c r="D45" s="82"/>
      <c r="E45" s="82" t="s">
        <v>37</v>
      </c>
      <c r="F45" s="282" t="s">
        <v>40</v>
      </c>
      <c r="G45" s="82" t="s">
        <v>38</v>
      </c>
      <c r="H45" s="82" t="s">
        <v>39</v>
      </c>
      <c r="I45" s="82" t="s">
        <v>17</v>
      </c>
      <c r="J45" s="82" t="s">
        <v>18</v>
      </c>
    </row>
    <row r="46" spans="3:10" ht="12.75">
      <c r="C46" s="239" t="str">
        <f>$C$1</f>
        <v>S0</v>
      </c>
      <c r="D46" s="39" t="str">
        <f>$O$3</f>
        <v>CTR</v>
      </c>
      <c r="E46" s="8">
        <f>AVERAGE(I3:K3)</f>
        <v>0.3213333333333333</v>
      </c>
      <c r="F46" s="8">
        <f aca="true" t="shared" si="3" ref="F46:F53">(E46-$E$14)/$F$14</f>
        <v>17.064123477035064</v>
      </c>
      <c r="G46" s="8">
        <f>F46*2</f>
        <v>34.12824695407013</v>
      </c>
      <c r="H46" s="196">
        <f>AVERAGE('Alamar blue'!J8:L8)</f>
        <v>0.11393333333333333</v>
      </c>
      <c r="I46" s="8">
        <v>100</v>
      </c>
      <c r="J46" s="71">
        <f aca="true" t="shared" si="4" ref="J46:J53">G46/I46*100</f>
        <v>34.12824695407013</v>
      </c>
    </row>
    <row r="47" spans="3:10" ht="12.75">
      <c r="C47" s="240"/>
      <c r="D47" s="40" t="str">
        <f>$O$4</f>
        <v>CSE</v>
      </c>
      <c r="E47" s="9">
        <f>AVERAGE(I4:K4)</f>
        <v>1.1936666666666667</v>
      </c>
      <c r="F47" s="9">
        <f t="shared" si="3"/>
        <v>107.90002445374648</v>
      </c>
      <c r="G47" s="9">
        <f>F47*4</f>
        <v>431.60009781498593</v>
      </c>
      <c r="H47" s="207">
        <f>AVERAGE('Alamar blue'!J9:L9)</f>
        <v>0.09366666666666668</v>
      </c>
      <c r="I47" s="9">
        <f aca="true" t="shared" si="5" ref="I47:I53">(H47/$H$46)*100</f>
        <v>82.21181977764775</v>
      </c>
      <c r="J47" s="72">
        <f t="shared" si="4"/>
        <v>524.9854570575167</v>
      </c>
    </row>
    <row r="48" spans="3:10" ht="12.75">
      <c r="C48" s="240"/>
      <c r="D48" s="40" t="str">
        <f>$O$5</f>
        <v>CSE+ 8-p</v>
      </c>
      <c r="E48" s="9">
        <f>AVERAGE(I5:K5)</f>
        <v>1.093</v>
      </c>
      <c r="F48" s="9">
        <f t="shared" si="3"/>
        <v>97.41762395891773</v>
      </c>
      <c r="G48" s="9">
        <f>F48*4</f>
        <v>389.6704958356709</v>
      </c>
      <c r="H48" s="207">
        <f>AVERAGE('Alamar blue'!J10:L10)</f>
        <v>0.08143333333333332</v>
      </c>
      <c r="I48" s="9">
        <f t="shared" si="5"/>
        <v>71.47454651843181</v>
      </c>
      <c r="J48" s="72">
        <f t="shared" si="4"/>
        <v>545.187783367304</v>
      </c>
    </row>
    <row r="49" spans="3:10" ht="13.5" thickBot="1">
      <c r="C49" s="241"/>
      <c r="D49" s="41" t="str">
        <f>$O$6</f>
        <v>CSE+ 8-p + mPKI</v>
      </c>
      <c r="E49" s="10">
        <f>AVERAGE(I6:K6)</f>
        <v>1.0793333333333333</v>
      </c>
      <c r="F49" s="10">
        <f t="shared" si="3"/>
        <v>95.99451660697078</v>
      </c>
      <c r="G49" s="10">
        <f>F49*4</f>
        <v>383.9780664278831</v>
      </c>
      <c r="H49" s="208">
        <f>AVERAGE('Alamar blue'!J11:L11)</f>
        <v>0.08690000000000002</v>
      </c>
      <c r="I49" s="10">
        <f t="shared" si="5"/>
        <v>76.27267407840844</v>
      </c>
      <c r="J49" s="73">
        <f t="shared" si="4"/>
        <v>503.42809016129814</v>
      </c>
    </row>
    <row r="50" spans="3:10" ht="12.75">
      <c r="C50" s="239" t="str">
        <f>$L$1</f>
        <v>HT31</v>
      </c>
      <c r="D50" s="50" t="str">
        <f>$O$3</f>
        <v>CTR</v>
      </c>
      <c r="E50" s="51">
        <f>AVERAGE(L3:N3)</f>
        <v>0.42366666666666664</v>
      </c>
      <c r="F50" s="51">
        <f t="shared" si="3"/>
        <v>27.720073648930516</v>
      </c>
      <c r="G50" s="51">
        <f>F50*2</f>
        <v>55.44014729786103</v>
      </c>
      <c r="H50" s="197">
        <f>AVERAGE('Alamar blue'!M8:O8)</f>
        <v>0.11120000000000001</v>
      </c>
      <c r="I50" s="51">
        <f t="shared" si="5"/>
        <v>97.60093622001172</v>
      </c>
      <c r="J50" s="74">
        <f t="shared" si="4"/>
        <v>56.80288473144154</v>
      </c>
    </row>
    <row r="51" spans="3:10" ht="12.75">
      <c r="C51" s="240"/>
      <c r="D51" s="42" t="str">
        <f>$O$4</f>
        <v>CSE</v>
      </c>
      <c r="E51" s="11">
        <f>AVERAGE(L4:N4)</f>
        <v>1.227</v>
      </c>
      <c r="F51" s="11">
        <f t="shared" si="3"/>
        <v>111.37101799508052</v>
      </c>
      <c r="G51" s="11">
        <f>F51*8</f>
        <v>890.9681439606442</v>
      </c>
      <c r="H51" s="197">
        <f>AVERAGE('Alamar blue'!M9:O9)</f>
        <v>0.07760000000000002</v>
      </c>
      <c r="I51" s="11">
        <f t="shared" si="5"/>
        <v>68.11000585137509</v>
      </c>
      <c r="J51" s="75">
        <f t="shared" si="4"/>
        <v>1308.1310635985742</v>
      </c>
    </row>
    <row r="52" spans="3:10" ht="12.75">
      <c r="C52" s="240"/>
      <c r="D52" s="42" t="str">
        <f>$O$5</f>
        <v>CSE+ 8-p</v>
      </c>
      <c r="E52" s="11">
        <f>AVERAGE(L5:N5)</f>
        <v>1.1460000000000001</v>
      </c>
      <c r="F52" s="11">
        <f t="shared" si="3"/>
        <v>102.93650368963884</v>
      </c>
      <c r="G52" s="11">
        <f>F52*8</f>
        <v>823.4920295171107</v>
      </c>
      <c r="H52" s="197">
        <f>AVERAGE('Alamar blue'!M10:O10)</f>
        <v>0.08086666666666667</v>
      </c>
      <c r="I52" s="11">
        <f t="shared" si="5"/>
        <v>70.97717963721475</v>
      </c>
      <c r="J52" s="75">
        <f t="shared" si="4"/>
        <v>1160.2208396081965</v>
      </c>
    </row>
    <row r="53" spans="3:10" ht="13.5" thickBot="1">
      <c r="C53" s="241"/>
      <c r="D53" s="43" t="str">
        <f>$O$6</f>
        <v>CSE+ 8-p + mPKI</v>
      </c>
      <c r="E53" s="12">
        <f>AVERAGE(L6:N6)</f>
        <v>1.16</v>
      </c>
      <c r="F53" s="12">
        <f t="shared" si="3"/>
        <v>104.39432097699911</v>
      </c>
      <c r="G53" s="12">
        <f>F53*8</f>
        <v>835.1545678159929</v>
      </c>
      <c r="H53" s="206">
        <f>AVERAGE('Alamar blue'!M11:O11)</f>
        <v>0.06906666666666667</v>
      </c>
      <c r="I53" s="12">
        <f t="shared" si="5"/>
        <v>60.620245757753075</v>
      </c>
      <c r="J53" s="76">
        <f t="shared" si="4"/>
        <v>1377.682583395301</v>
      </c>
    </row>
    <row r="54" ht="12.75">
      <c r="F54" s="102"/>
    </row>
    <row r="55" spans="6:10" ht="12.75">
      <c r="F55" s="102"/>
      <c r="J55" t="s">
        <v>41</v>
      </c>
    </row>
    <row r="56" spans="6:10" ht="12.75">
      <c r="F56" s="282" t="s">
        <v>14</v>
      </c>
      <c r="G56" s="82" t="s">
        <v>14</v>
      </c>
      <c r="H56" s="82"/>
      <c r="I56" s="82"/>
      <c r="J56" s="82" t="s">
        <v>15</v>
      </c>
    </row>
    <row r="57" spans="3:10" ht="13.5" thickBot="1">
      <c r="C57" t="s">
        <v>20</v>
      </c>
      <c r="D57" s="82"/>
      <c r="E57" s="82" t="s">
        <v>37</v>
      </c>
      <c r="F57" s="282" t="s">
        <v>40</v>
      </c>
      <c r="G57" s="82" t="s">
        <v>38</v>
      </c>
      <c r="H57" s="82" t="s">
        <v>39</v>
      </c>
      <c r="I57" s="82" t="s">
        <v>17</v>
      </c>
      <c r="J57" s="82" t="s">
        <v>18</v>
      </c>
    </row>
    <row r="58" spans="3:10" ht="12.75">
      <c r="C58" s="239" t="str">
        <f>$C$1</f>
        <v>S0</v>
      </c>
      <c r="D58" s="34" t="str">
        <f>$A$7</f>
        <v>CTR</v>
      </c>
      <c r="E58" s="23">
        <f>AVERAGE(C7:E7)</f>
        <v>0.312</v>
      </c>
      <c r="F58" s="13">
        <f aca="true" t="shared" si="6" ref="F58:F65">(E58-$E$14)/$F$14</f>
        <v>16.09224528546154</v>
      </c>
      <c r="G58" s="23">
        <f>F58*2</f>
        <v>32.18449057092308</v>
      </c>
      <c r="H58" s="198">
        <f>AVERAGE('Alamar blue'!J14:L14)</f>
        <v>0.11533333333333333</v>
      </c>
      <c r="I58" s="13">
        <v>100</v>
      </c>
      <c r="J58" s="77">
        <f aca="true" t="shared" si="7" ref="J58:J65">G58/I58*100</f>
        <v>32.18449057092308</v>
      </c>
    </row>
    <row r="59" spans="3:10" ht="12.75">
      <c r="C59" s="240"/>
      <c r="D59" s="35" t="str">
        <f>$A$8</f>
        <v>CSE</v>
      </c>
      <c r="E59" s="24">
        <f>AVERAGE(C8:E8)</f>
        <v>1.098</v>
      </c>
      <c r="F59" s="15">
        <f t="shared" si="6"/>
        <v>97.93827299011784</v>
      </c>
      <c r="G59" s="24">
        <f>F59*4</f>
        <v>391.75309196047135</v>
      </c>
      <c r="H59" s="209">
        <f>AVERAGE('Alamar blue'!J15:L15)</f>
        <v>0.08133333333333333</v>
      </c>
      <c r="I59" s="15">
        <f aca="true" t="shared" si="8" ref="I59:I65">(H59/$H$58)*100</f>
        <v>70.52023121387283</v>
      </c>
      <c r="J59" s="78">
        <f t="shared" si="7"/>
        <v>555.5187287636193</v>
      </c>
    </row>
    <row r="60" spans="3:10" ht="12.75">
      <c r="C60" s="240"/>
      <c r="D60" s="35" t="str">
        <f>$A$9</f>
        <v>CSE+db-cAMP</v>
      </c>
      <c r="E60" s="24">
        <f>AVERAGE(C9:E9)</f>
        <v>0.324</v>
      </c>
      <c r="F60" s="15">
        <f t="shared" si="6"/>
        <v>17.34180296034179</v>
      </c>
      <c r="G60" s="24">
        <f>F60*4</f>
        <v>69.36721184136717</v>
      </c>
      <c r="H60" s="209">
        <f>AVERAGE('Alamar blue'!J16:L16)</f>
        <v>0.07483333333333335</v>
      </c>
      <c r="I60" s="15">
        <f t="shared" si="8"/>
        <v>64.88439306358383</v>
      </c>
      <c r="J60" s="78">
        <f t="shared" si="7"/>
        <v>106.90893228112711</v>
      </c>
    </row>
    <row r="61" spans="3:10" ht="13.5" thickBot="1">
      <c r="C61" s="241"/>
      <c r="D61" s="36" t="str">
        <f>$A$10</f>
        <v>CSE+ mPKI</v>
      </c>
      <c r="E61" s="25">
        <f>AVERAGE(C10:E10)</f>
        <v>1.3256666666666665</v>
      </c>
      <c r="F61" s="17">
        <f t="shared" si="6"/>
        <v>121.64515887742921</v>
      </c>
      <c r="G61" s="25">
        <f>F61*4</f>
        <v>486.58063550971684</v>
      </c>
      <c r="H61" s="210">
        <f>AVERAGE('Alamar blue'!J17:L17)</f>
        <v>0.09573333333333334</v>
      </c>
      <c r="I61" s="17">
        <f t="shared" si="8"/>
        <v>83.00578034682081</v>
      </c>
      <c r="J61" s="79">
        <f t="shared" si="7"/>
        <v>586.2009048968038</v>
      </c>
    </row>
    <row r="62" spans="3:10" ht="12.75">
      <c r="C62" s="239" t="str">
        <f>$L$1</f>
        <v>HT31</v>
      </c>
      <c r="D62" s="211" t="str">
        <f>$A$7</f>
        <v>CTR</v>
      </c>
      <c r="E62" s="212">
        <f>AVERAGE(F7:H7)</f>
        <v>0.36766666666666664</v>
      </c>
      <c r="F62" s="212">
        <f t="shared" si="6"/>
        <v>21.88880449948936</v>
      </c>
      <c r="G62" s="212">
        <f>F62*2</f>
        <v>43.77760899897872</v>
      </c>
      <c r="H62" s="213">
        <f>AVERAGE('Alamar blue'!M14:O14)</f>
        <v>0.09486666666666665</v>
      </c>
      <c r="I62" s="212">
        <f t="shared" si="8"/>
        <v>82.2543352601156</v>
      </c>
      <c r="J62" s="214">
        <f t="shared" si="7"/>
        <v>53.222251277746444</v>
      </c>
    </row>
    <row r="63" spans="3:10" ht="12.75">
      <c r="C63" s="240"/>
      <c r="D63" s="37" t="str">
        <f>$A$8</f>
        <v>CSE</v>
      </c>
      <c r="E63" s="19">
        <f>AVERAGE(F8:H8)</f>
        <v>0.9856666666666666</v>
      </c>
      <c r="F63" s="19">
        <f t="shared" si="6"/>
        <v>86.24102475582217</v>
      </c>
      <c r="G63" s="19">
        <f>F63*8</f>
        <v>689.9281980465773</v>
      </c>
      <c r="H63" s="199">
        <f>AVERAGE('Alamar blue'!M15:O15)</f>
        <v>0.07823333333333334</v>
      </c>
      <c r="I63" s="19">
        <f t="shared" si="8"/>
        <v>67.83236994219654</v>
      </c>
      <c r="J63" s="80">
        <f t="shared" si="7"/>
        <v>1017.1076119476597</v>
      </c>
    </row>
    <row r="64" spans="3:10" ht="12.75">
      <c r="C64" s="240"/>
      <c r="D64" s="37" t="str">
        <f>$A$9</f>
        <v>CSE+db-cAMP</v>
      </c>
      <c r="E64" s="19">
        <f>AVERAGE(F9:H9)</f>
        <v>0.23666666666666666</v>
      </c>
      <c r="F64" s="19">
        <f t="shared" si="6"/>
        <v>8.247799882046646</v>
      </c>
      <c r="G64" s="19">
        <f>F64*8</f>
        <v>65.98239905637317</v>
      </c>
      <c r="H64" s="199">
        <f>AVERAGE('Alamar blue'!M16:O16)</f>
        <v>0.0536</v>
      </c>
      <c r="I64" s="19">
        <f t="shared" si="8"/>
        <v>46.47398843930636</v>
      </c>
      <c r="J64" s="80">
        <f t="shared" si="7"/>
        <v>141.97705269592734</v>
      </c>
    </row>
    <row r="65" spans="3:10" ht="13.5" thickBot="1">
      <c r="C65" s="241"/>
      <c r="D65" s="38" t="str">
        <f>$A$10</f>
        <v>CSE+ mPKI</v>
      </c>
      <c r="E65" s="21">
        <f>AVERAGE(F10:H10)</f>
        <v>1.1326666666666665</v>
      </c>
      <c r="F65" s="21">
        <f t="shared" si="6"/>
        <v>101.5481062731052</v>
      </c>
      <c r="G65" s="21">
        <f>F65*8</f>
        <v>812.3848501848416</v>
      </c>
      <c r="H65" s="215">
        <f>AVERAGE('Alamar blue'!M17:O17)</f>
        <v>0.06596666666666666</v>
      </c>
      <c r="I65" s="21">
        <f t="shared" si="8"/>
        <v>57.19653179190751</v>
      </c>
      <c r="J65" s="81">
        <f t="shared" si="7"/>
        <v>1420.3393540371665</v>
      </c>
    </row>
    <row r="66" ht="12.75">
      <c r="E66" t="s">
        <v>41</v>
      </c>
    </row>
    <row r="67" ht="12.75">
      <c r="E67" s="82" t="s">
        <v>15</v>
      </c>
    </row>
    <row r="68" spans="3:9" ht="13.5" thickBot="1">
      <c r="C68" t="s">
        <v>21</v>
      </c>
      <c r="E68" s="82" t="s">
        <v>18</v>
      </c>
      <c r="F68" t="s">
        <v>22</v>
      </c>
      <c r="G68" t="s">
        <v>42</v>
      </c>
      <c r="I68" t="s">
        <v>93</v>
      </c>
    </row>
    <row r="69" spans="3:9" ht="13.5" thickBot="1">
      <c r="C69" s="239" t="str">
        <f>$C$1</f>
        <v>S0</v>
      </c>
      <c r="D69" s="84" t="str">
        <f>$A$3</f>
        <v>CTR</v>
      </c>
      <c r="E69" s="177">
        <f>AVERAGE(J33,J46,J58)</f>
        <v>35.33152471506593</v>
      </c>
      <c r="F69" s="178">
        <f>STDEV(J33,J46,J58)</f>
        <v>3.890817070134456</v>
      </c>
      <c r="G69" s="179">
        <f>F69/SQRT(COUNT(J33,J46,J58))</f>
        <v>2.2463642828097194</v>
      </c>
      <c r="I69" s="177">
        <f>AVERAGE(I33,I46,I58)</f>
        <v>100</v>
      </c>
    </row>
    <row r="70" spans="3:9" ht="13.5" thickBot="1">
      <c r="C70" s="240"/>
      <c r="D70" s="83" t="str">
        <f>$A$4</f>
        <v>CSE</v>
      </c>
      <c r="E70" s="180">
        <f>AVERAGE(J34,J47,J59)</f>
        <v>498.8210679998894</v>
      </c>
      <c r="F70" s="181">
        <f>STDEV(J34,J47,J59)</f>
        <v>73.36661124597084</v>
      </c>
      <c r="G70" s="182">
        <f>F70/SQRT(COUNT(J34,J47,J59))</f>
        <v>42.35823275239189</v>
      </c>
      <c r="I70" s="177">
        <f>AVERAGE(I34,I47,I59)</f>
        <v>85.80896222409058</v>
      </c>
    </row>
    <row r="71" spans="3:9" ht="13.5" thickBot="1">
      <c r="C71" s="240"/>
      <c r="D71" s="83" t="str">
        <f>$A$5</f>
        <v>CSE+8-p</v>
      </c>
      <c r="E71" s="180">
        <f>AVERAGE(J35,J48)</f>
        <v>489.85926156557343</v>
      </c>
      <c r="F71" s="181">
        <f>STDEV(J35,J48)</f>
        <v>78.24634591806323</v>
      </c>
      <c r="G71" s="182">
        <f>F71/SQRT(COUNT(J35,J48))</f>
        <v>55.32852180173084</v>
      </c>
      <c r="I71" s="177">
        <f>AVERAGE(I35,I48)</f>
        <v>83.22734187604507</v>
      </c>
    </row>
    <row r="72" spans="3:9" ht="13.5" thickBot="1">
      <c r="C72" s="240"/>
      <c r="D72" s="83" t="str">
        <f>$A$6</f>
        <v>CSE+Bnz</v>
      </c>
      <c r="E72" s="180">
        <f>AVERAGE(J36)</f>
        <v>251.27841955303913</v>
      </c>
      <c r="F72" s="181" t="e">
        <f>STDEV(J36)</f>
        <v>#DIV/0!</v>
      </c>
      <c r="G72" s="182" t="e">
        <f>F72/SQRT(COUNT(J36))</f>
        <v>#DIV/0!</v>
      </c>
      <c r="I72" s="177">
        <f>AVERAGE(I36)</f>
        <v>110.76200794510657</v>
      </c>
    </row>
    <row r="73" spans="3:9" ht="13.5" thickBot="1">
      <c r="C73" s="242"/>
      <c r="D73" s="83" t="str">
        <f>A9</f>
        <v>CSE+db-cAMP</v>
      </c>
      <c r="E73" s="180">
        <f>AVERAGE(J60)</f>
        <v>106.90893228112711</v>
      </c>
      <c r="F73" s="181" t="e">
        <f>STDEV(J60)</f>
        <v>#DIV/0!</v>
      </c>
      <c r="G73" s="182" t="e">
        <f>F73/SQRT(COUNT(J60))</f>
        <v>#DIV/0!</v>
      </c>
      <c r="I73" s="177">
        <f>AVERAGE(I60)</f>
        <v>64.88439306358383</v>
      </c>
    </row>
    <row r="74" spans="3:9" ht="13.5" thickBot="1">
      <c r="C74" s="242"/>
      <c r="D74" s="83" t="str">
        <f>A10</f>
        <v>CSE+ mPKI</v>
      </c>
      <c r="E74" s="180">
        <f>AVERAGE(J61)</f>
        <v>586.2009048968038</v>
      </c>
      <c r="F74" s="181" t="e">
        <f>STDEV(J61)</f>
        <v>#DIV/0!</v>
      </c>
      <c r="G74" s="182" t="e">
        <f>F74/SQRT(COUNT(J61))</f>
        <v>#DIV/0!</v>
      </c>
      <c r="I74" s="177">
        <f>AVERAGE(I61)</f>
        <v>83.00578034682081</v>
      </c>
    </row>
    <row r="75" spans="3:9" ht="13.5" thickBot="1">
      <c r="C75" s="243"/>
      <c r="D75" s="85" t="str">
        <f>O6</f>
        <v>CSE+ 8-p + mPKI</v>
      </c>
      <c r="E75" s="183">
        <f>AVERAGE(J48)</f>
        <v>545.187783367304</v>
      </c>
      <c r="F75" s="184" t="e">
        <f>STDEV(J48)</f>
        <v>#DIV/0!</v>
      </c>
      <c r="G75" s="185" t="e">
        <f>F75/SQRT(COUNT(J48))</f>
        <v>#DIV/0!</v>
      </c>
      <c r="I75" s="177">
        <f>AVERAGE(I53)</f>
        <v>60.620245757753075</v>
      </c>
    </row>
    <row r="76" spans="3:9" ht="13.5" thickBot="1">
      <c r="C76" s="240" t="str">
        <f>$L$1</f>
        <v>HT31</v>
      </c>
      <c r="D76" s="233" t="str">
        <f>D69</f>
        <v>CTR</v>
      </c>
      <c r="E76" s="234">
        <f>AVERAGE(J37,J50,J62)</f>
        <v>51.29949621444774</v>
      </c>
      <c r="F76" s="235">
        <f>STDEV(J37,J50,J62)</f>
        <v>6.67577263983506</v>
      </c>
      <c r="G76" s="236">
        <f>F76/SQRT(COUNT(J37,J50,J62))</f>
        <v>3.8542591306575105</v>
      </c>
      <c r="I76" s="177">
        <f>AVERAGE(I37,I50,I62)</f>
        <v>92.52669396033134</v>
      </c>
    </row>
    <row r="77" spans="3:9" ht="13.5" thickBot="1">
      <c r="C77" s="240"/>
      <c r="D77" s="86" t="str">
        <f aca="true" t="shared" si="9" ref="D77:D82">D70</f>
        <v>CSE</v>
      </c>
      <c r="E77" s="186">
        <f>AVERAGE(J38,J51,J63)</f>
        <v>1117.946533406893</v>
      </c>
      <c r="F77" s="187">
        <f>STDEV(J38,J51,J63)</f>
        <v>164.80485642884267</v>
      </c>
      <c r="G77" s="188">
        <f>F77/SQRT(COUNT(J38,J51,J63))</f>
        <v>95.15012822294995</v>
      </c>
      <c r="I77" s="177">
        <f>AVERAGE(I38,I51,I63)</f>
        <v>72.64850189467516</v>
      </c>
    </row>
    <row r="78" spans="3:9" ht="13.5" thickBot="1">
      <c r="C78" s="240"/>
      <c r="D78" s="86" t="str">
        <f t="shared" si="9"/>
        <v>CSE+8-p</v>
      </c>
      <c r="E78" s="186">
        <f>AVERAGE(J39,J52)</f>
        <v>1183.0941674102983</v>
      </c>
      <c r="F78" s="187">
        <f>STDEV(J39,J52)</f>
        <v>32.347770394341644</v>
      </c>
      <c r="G78" s="188">
        <f>F78/SQRT(COUNT(J39,J52))</f>
        <v>22.873327802104416</v>
      </c>
      <c r="I78" s="177">
        <f>AVERAGE(I39,I52)</f>
        <v>72.06015596763831</v>
      </c>
    </row>
    <row r="79" spans="3:9" ht="13.5" thickBot="1">
      <c r="C79" s="240"/>
      <c r="D79" s="86" t="str">
        <f t="shared" si="9"/>
        <v>CSE+Bnz</v>
      </c>
      <c r="E79" s="186">
        <f>AVERAGE(J40)</f>
        <v>643.138644265497</v>
      </c>
      <c r="F79" s="187" t="e">
        <f>STDEV(J40)</f>
        <v>#DIV/0!</v>
      </c>
      <c r="G79" s="188" t="e">
        <f>F79/SQRT(COUNT(J40))</f>
        <v>#DIV/0!</v>
      </c>
      <c r="I79" s="177">
        <f>AVERAGE(I40)</f>
        <v>72.950523654749</v>
      </c>
    </row>
    <row r="80" spans="3:9" ht="13.5" thickBot="1">
      <c r="C80" s="242"/>
      <c r="D80" s="86" t="str">
        <f t="shared" si="9"/>
        <v>CSE+db-cAMP</v>
      </c>
      <c r="E80" s="186">
        <f>AVERAGE(J64)</f>
        <v>141.97705269592734</v>
      </c>
      <c r="F80" s="187" t="e">
        <f>STDEV(J64)</f>
        <v>#DIV/0!</v>
      </c>
      <c r="G80" s="188" t="e">
        <f>F80/SQRT(COUNT(J64))</f>
        <v>#DIV/0!</v>
      </c>
      <c r="I80" s="177">
        <f>AVERAGE(I64)</f>
        <v>46.47398843930636</v>
      </c>
    </row>
    <row r="81" spans="3:9" ht="13.5" thickBot="1">
      <c r="C81" s="242"/>
      <c r="D81" s="86" t="str">
        <f t="shared" si="9"/>
        <v>CSE+ mPKI</v>
      </c>
      <c r="E81" s="186">
        <f>AVERAGE(J65)</f>
        <v>1420.3393540371665</v>
      </c>
      <c r="F81" s="187" t="e">
        <f>STDEV(J65)</f>
        <v>#DIV/0!</v>
      </c>
      <c r="G81" s="188" t="e">
        <f>F81/SQRT(COUNT(J65))</f>
        <v>#DIV/0!</v>
      </c>
      <c r="I81" s="177">
        <f>AVERAGE(I65)</f>
        <v>57.19653179190751</v>
      </c>
    </row>
    <row r="82" spans="3:9" ht="13.5" thickBot="1">
      <c r="C82" s="243"/>
      <c r="D82" s="87" t="str">
        <f t="shared" si="9"/>
        <v>CSE+ 8-p + mPKI</v>
      </c>
      <c r="E82" s="189">
        <f>AVERAGE(J53)</f>
        <v>1377.682583395301</v>
      </c>
      <c r="F82" s="190" t="e">
        <f>STDEV(J53)</f>
        <v>#DIV/0!</v>
      </c>
      <c r="G82" s="191" t="e">
        <f>F82/SQRT(COUNT(J53))</f>
        <v>#DIV/0!</v>
      </c>
      <c r="I82" s="177">
        <f>AVERAGE(I53)</f>
        <v>60.620245757753075</v>
      </c>
    </row>
  </sheetData>
  <mergeCells count="12">
    <mergeCell ref="C1:E1"/>
    <mergeCell ref="F1:H1"/>
    <mergeCell ref="I1:K1"/>
    <mergeCell ref="L1:N1"/>
    <mergeCell ref="C58:C61"/>
    <mergeCell ref="C62:C65"/>
    <mergeCell ref="C69:C75"/>
    <mergeCell ref="C76:C82"/>
    <mergeCell ref="C33:C36"/>
    <mergeCell ref="C37:C40"/>
    <mergeCell ref="C46:C49"/>
    <mergeCell ref="C50:C53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7"/>
  <sheetViews>
    <sheetView workbookViewId="0" topLeftCell="A1">
      <selection activeCell="K18" sqref="K18"/>
    </sheetView>
  </sheetViews>
  <sheetFormatPr defaultColWidth="11.421875" defaultRowHeight="12.75"/>
  <cols>
    <col min="1" max="1" width="4.8515625" style="0" bestFit="1" customWidth="1"/>
    <col min="2" max="2" width="6.421875" style="0" bestFit="1" customWidth="1"/>
    <col min="3" max="4" width="6.57421875" style="0" bestFit="1" customWidth="1"/>
    <col min="5" max="5" width="9.140625" style="0" customWidth="1"/>
    <col min="6" max="6" width="18.7109375" style="0" bestFit="1" customWidth="1"/>
    <col min="7" max="7" width="6.57421875" style="0" bestFit="1" customWidth="1"/>
    <col min="8" max="8" width="9.140625" style="0" customWidth="1"/>
    <col min="9" max="9" width="31.7109375" style="0" bestFit="1" customWidth="1"/>
    <col min="10" max="17" width="9.140625" style="0" customWidth="1"/>
    <col min="18" max="18" width="31.7109375" style="0" bestFit="1" customWidth="1"/>
    <col min="19" max="16384" width="9.140625" style="0" customWidth="1"/>
  </cols>
  <sheetData>
    <row r="1" spans="1:15" ht="13.5" thickBot="1">
      <c r="A1" s="27" t="s">
        <v>16</v>
      </c>
      <c r="B1" s="27"/>
      <c r="C1" s="27"/>
      <c r="D1" s="27"/>
      <c r="E1" s="28"/>
      <c r="F1" s="29"/>
      <c r="G1" s="29"/>
      <c r="I1" s="31" t="s">
        <v>23</v>
      </c>
      <c r="J1" s="245" t="str">
        <f>Calculation!$C$1</f>
        <v>S0</v>
      </c>
      <c r="K1" s="245"/>
      <c r="L1" s="246"/>
      <c r="M1" s="245" t="str">
        <f>Calculation!$F$1</f>
        <v>HT31</v>
      </c>
      <c r="N1" s="245"/>
      <c r="O1" s="246"/>
    </row>
    <row r="2" spans="1:15" ht="14.25" thickBot="1" thickTop="1">
      <c r="A2" t="s">
        <v>70</v>
      </c>
      <c r="F2" t="s">
        <v>71</v>
      </c>
      <c r="I2" s="32" t="str">
        <f>Calculation!$A$3</f>
        <v>CTR</v>
      </c>
      <c r="J2" s="142">
        <f aca="true" t="shared" si="0" ref="J2:O5">B4-B11</f>
        <v>0.07199999999999998</v>
      </c>
      <c r="K2" s="157">
        <f t="shared" si="0"/>
        <v>0.14279999999999998</v>
      </c>
      <c r="L2" s="158">
        <f t="shared" si="0"/>
        <v>0.1341</v>
      </c>
      <c r="M2" s="159">
        <f t="shared" si="0"/>
        <v>0.15130000000000002</v>
      </c>
      <c r="N2" s="157">
        <f t="shared" si="0"/>
        <v>0.14619999999999997</v>
      </c>
      <c r="O2" s="158">
        <f t="shared" si="0"/>
        <v>0.10839999999999997</v>
      </c>
    </row>
    <row r="3" spans="1:15" ht="13.5" thickBot="1">
      <c r="A3" s="143" t="s">
        <v>72</v>
      </c>
      <c r="B3" s="143">
        <v>1</v>
      </c>
      <c r="C3" s="143">
        <v>2</v>
      </c>
      <c r="D3" s="143">
        <v>3</v>
      </c>
      <c r="E3" s="143">
        <v>4</v>
      </c>
      <c r="F3" s="143">
        <v>5</v>
      </c>
      <c r="G3" s="143">
        <v>6</v>
      </c>
      <c r="I3" s="33" t="str">
        <f>Calculation!$A$4</f>
        <v>CSE</v>
      </c>
      <c r="J3" s="162">
        <f t="shared" si="0"/>
        <v>0.1371</v>
      </c>
      <c r="K3" s="160">
        <f t="shared" si="0"/>
        <v>0.14209999999999998</v>
      </c>
      <c r="L3" s="161">
        <f t="shared" si="0"/>
        <v>0.1478</v>
      </c>
      <c r="M3" s="162">
        <f t="shared" si="0"/>
        <v>0.12279999999999999</v>
      </c>
      <c r="N3" s="160">
        <f t="shared" si="0"/>
        <v>0.11410000000000001</v>
      </c>
      <c r="O3" s="161">
        <f t="shared" si="0"/>
        <v>0.10369999999999999</v>
      </c>
    </row>
    <row r="4" spans="1:20" ht="13.5" thickBot="1">
      <c r="A4" s="143" t="s">
        <v>2</v>
      </c>
      <c r="B4" s="141">
        <v>0.2332</v>
      </c>
      <c r="C4" s="141">
        <v>0.2621</v>
      </c>
      <c r="D4" s="141">
        <v>0.2498</v>
      </c>
      <c r="E4" s="141">
        <v>0.2735</v>
      </c>
      <c r="F4" s="141">
        <v>0.2714</v>
      </c>
      <c r="G4" s="141">
        <v>0.2578</v>
      </c>
      <c r="I4" s="33" t="str">
        <f>Calculation!$A$5</f>
        <v>CSE+8-p</v>
      </c>
      <c r="J4" s="159">
        <f t="shared" si="0"/>
        <v>0.1502</v>
      </c>
      <c r="K4" s="160">
        <f t="shared" si="0"/>
        <v>0.14049999999999999</v>
      </c>
      <c r="L4" s="161">
        <f t="shared" si="0"/>
        <v>0.12249999999999997</v>
      </c>
      <c r="M4" s="162">
        <f t="shared" si="0"/>
        <v>0.1279</v>
      </c>
      <c r="N4" s="160">
        <f t="shared" si="0"/>
        <v>0.0925</v>
      </c>
      <c r="O4" s="161">
        <f t="shared" si="0"/>
        <v>0.0834</v>
      </c>
      <c r="S4" t="s">
        <v>21</v>
      </c>
      <c r="T4" s="82" t="s">
        <v>68</v>
      </c>
    </row>
    <row r="5" spans="1:21" ht="13.5" thickBot="1">
      <c r="A5" s="143" t="s">
        <v>4</v>
      </c>
      <c r="B5" s="141">
        <v>0.2602</v>
      </c>
      <c r="C5" s="141">
        <v>0.2658</v>
      </c>
      <c r="D5" s="141">
        <v>0.2696</v>
      </c>
      <c r="E5" s="141">
        <v>0.2582</v>
      </c>
      <c r="F5" s="141">
        <v>0.262</v>
      </c>
      <c r="G5" s="141">
        <v>0.2542</v>
      </c>
      <c r="I5" s="32" t="str">
        <f>Calculation!$A$6</f>
        <v>CSE+Bnz</v>
      </c>
      <c r="J5" s="162">
        <f t="shared" si="0"/>
        <v>0.13539999999999996</v>
      </c>
      <c r="K5" s="157">
        <f t="shared" si="0"/>
        <v>0.14940000000000003</v>
      </c>
      <c r="L5" s="158">
        <f t="shared" si="0"/>
        <v>0.15730000000000002</v>
      </c>
      <c r="M5" s="159">
        <f t="shared" si="0"/>
        <v>0.09689999999999999</v>
      </c>
      <c r="N5" s="157">
        <f t="shared" si="0"/>
        <v>0.11149999999999999</v>
      </c>
      <c r="O5" s="158">
        <f t="shared" si="0"/>
        <v>0.09459999999999999</v>
      </c>
      <c r="Q5" s="247" t="str">
        <f>Calculation!$C$1</f>
        <v>S0</v>
      </c>
      <c r="R5" s="84" t="str">
        <f>Calculation!$D$69</f>
        <v>CTR</v>
      </c>
      <c r="S5" s="155">
        <f>AVERAGE(K2:L2,J8:L8,J14:L14)</f>
        <v>0.12058749999999999</v>
      </c>
      <c r="T5" s="136">
        <f>S5/$S$5</f>
        <v>1</v>
      </c>
      <c r="U5" s="237">
        <f>Calculation!I69</f>
        <v>100</v>
      </c>
    </row>
    <row r="6" spans="1:21" ht="13.5" thickBot="1">
      <c r="A6" s="143" t="s">
        <v>6</v>
      </c>
      <c r="B6" s="141">
        <v>0.2884</v>
      </c>
      <c r="C6" s="141">
        <v>0.2743</v>
      </c>
      <c r="D6" s="141">
        <v>0.2608</v>
      </c>
      <c r="E6" s="141">
        <v>0.269</v>
      </c>
      <c r="F6" s="141">
        <v>0.2525</v>
      </c>
      <c r="G6" s="141">
        <v>0.2443</v>
      </c>
      <c r="Q6" s="248"/>
      <c r="R6" s="83" t="str">
        <f>Calculation!$D$70</f>
        <v>CSE</v>
      </c>
      <c r="S6" s="153">
        <f>AVERAGE(J3:L3,J9:L9,J15:L15)</f>
        <v>0.10577777777777778</v>
      </c>
      <c r="T6" s="137">
        <f aca="true" t="shared" si="1" ref="T6:T15">S6/$S$5</f>
        <v>0.8771869205164531</v>
      </c>
      <c r="U6" s="237">
        <f>Calculation!I70</f>
        <v>85.80896222409058</v>
      </c>
    </row>
    <row r="7" spans="1:21" ht="13.5" thickBot="1">
      <c r="A7" s="143" t="s">
        <v>8</v>
      </c>
      <c r="B7" s="141">
        <v>0.2961</v>
      </c>
      <c r="C7" s="141">
        <v>0.3052</v>
      </c>
      <c r="D7" s="141">
        <v>0.3098</v>
      </c>
      <c r="E7" s="141">
        <v>0.2808</v>
      </c>
      <c r="F7" s="141">
        <v>0.2868</v>
      </c>
      <c r="G7" s="141">
        <v>0.291</v>
      </c>
      <c r="I7" s="31" t="s">
        <v>24</v>
      </c>
      <c r="J7" s="245" t="str">
        <f>Calculation!$I$1</f>
        <v>S0</v>
      </c>
      <c r="K7" s="245"/>
      <c r="L7" s="246"/>
      <c r="M7" s="245" t="str">
        <f>Calculation!$L$1</f>
        <v>HT31</v>
      </c>
      <c r="N7" s="245"/>
      <c r="O7" s="246"/>
      <c r="Q7" s="248"/>
      <c r="R7" s="83" t="str">
        <f>Calculation!$D$71</f>
        <v>CSE+8-p</v>
      </c>
      <c r="S7" s="153">
        <f>AVERAGE(J4:L4,J10:L10)</f>
        <v>0.10958333333333332</v>
      </c>
      <c r="T7" s="137">
        <f t="shared" si="1"/>
        <v>0.9087453785287309</v>
      </c>
      <c r="U7" s="237">
        <f>Calculation!I71</f>
        <v>83.22734187604507</v>
      </c>
    </row>
    <row r="8" spans="9:21" ht="14.25" thickBot="1" thickTop="1">
      <c r="I8" s="32" t="str">
        <f>Calculation!O3</f>
        <v>CTR</v>
      </c>
      <c r="J8" s="175">
        <f aca="true" t="shared" si="2" ref="J8:O11">B20-B27</f>
        <v>0.0942</v>
      </c>
      <c r="K8" s="164">
        <f t="shared" si="2"/>
        <v>0.1227</v>
      </c>
      <c r="L8" s="165">
        <f t="shared" si="2"/>
        <v>0.12490000000000001</v>
      </c>
      <c r="M8" s="163">
        <f t="shared" si="2"/>
        <v>0.1147</v>
      </c>
      <c r="N8" s="164">
        <f t="shared" si="2"/>
        <v>0.11699999999999997</v>
      </c>
      <c r="O8" s="165">
        <f t="shared" si="2"/>
        <v>0.10190000000000002</v>
      </c>
      <c r="Q8" s="248"/>
      <c r="R8" s="83" t="str">
        <f>Calculation!$D$72</f>
        <v>CSE+Bnz</v>
      </c>
      <c r="S8" s="153">
        <f>AVERAGE(J5:L5)</f>
        <v>0.14736666666666667</v>
      </c>
      <c r="T8" s="137">
        <f t="shared" si="1"/>
        <v>1.2220724923119453</v>
      </c>
      <c r="U8" s="237">
        <f>Calculation!I72</f>
        <v>110.76200794510657</v>
      </c>
    </row>
    <row r="9" spans="1:21" ht="13.5" thickBot="1">
      <c r="A9" t="s">
        <v>73</v>
      </c>
      <c r="F9" t="s">
        <v>74</v>
      </c>
      <c r="I9" s="32" t="str">
        <f>Calculation!O4</f>
        <v>CSE</v>
      </c>
      <c r="J9" s="176">
        <f t="shared" si="2"/>
        <v>0.07919999999999999</v>
      </c>
      <c r="K9" s="167">
        <f t="shared" si="2"/>
        <v>0.10270000000000001</v>
      </c>
      <c r="L9" s="168">
        <f t="shared" si="2"/>
        <v>0.09910000000000002</v>
      </c>
      <c r="M9" s="166">
        <f t="shared" si="2"/>
        <v>0.08810000000000001</v>
      </c>
      <c r="N9" s="167">
        <f t="shared" si="2"/>
        <v>0.07570000000000002</v>
      </c>
      <c r="O9" s="168">
        <f t="shared" si="2"/>
        <v>0.069</v>
      </c>
      <c r="Q9" s="249"/>
      <c r="R9" s="83" t="str">
        <f>I16</f>
        <v>CSE+db-cAMP</v>
      </c>
      <c r="S9" s="153">
        <f>AVERAGE(J16:L16)</f>
        <v>0.07483333333333335</v>
      </c>
      <c r="T9" s="137">
        <f>S9/$S$5</f>
        <v>0.6205728896720917</v>
      </c>
      <c r="U9" s="237">
        <f>Calculation!I73</f>
        <v>64.88439306358383</v>
      </c>
    </row>
    <row r="10" spans="1:21" ht="13.5" thickBot="1">
      <c r="A10" s="143" t="s">
        <v>72</v>
      </c>
      <c r="B10" s="143">
        <v>1</v>
      </c>
      <c r="C10" s="143">
        <v>2</v>
      </c>
      <c r="D10" s="143">
        <v>3</v>
      </c>
      <c r="E10" s="143">
        <v>4</v>
      </c>
      <c r="F10" s="143">
        <v>5</v>
      </c>
      <c r="G10" s="143">
        <v>6</v>
      </c>
      <c r="I10" s="32" t="str">
        <f>Calculation!O5</f>
        <v>CSE+ 8-p</v>
      </c>
      <c r="J10" s="166">
        <f t="shared" si="2"/>
        <v>0.0804</v>
      </c>
      <c r="K10" s="167">
        <f t="shared" si="2"/>
        <v>0.09269999999999998</v>
      </c>
      <c r="L10" s="168">
        <f t="shared" si="2"/>
        <v>0.07119999999999999</v>
      </c>
      <c r="M10" s="166">
        <f t="shared" si="2"/>
        <v>0.07419999999999999</v>
      </c>
      <c r="N10" s="167">
        <f t="shared" si="2"/>
        <v>0.0902</v>
      </c>
      <c r="O10" s="168">
        <f t="shared" si="2"/>
        <v>0.07820000000000002</v>
      </c>
      <c r="Q10" s="249"/>
      <c r="R10" s="83" t="str">
        <f>I17</f>
        <v>CSE+ mPKI</v>
      </c>
      <c r="S10" s="153">
        <f>AVERAGE(J17:L17)</f>
        <v>0.09573333333333334</v>
      </c>
      <c r="T10" s="137">
        <f>S10/$S$5</f>
        <v>0.7938910196606891</v>
      </c>
      <c r="U10" s="237">
        <f>Calculation!I74</f>
        <v>83.00578034682081</v>
      </c>
    </row>
    <row r="11" spans="1:21" ht="13.5" thickBot="1">
      <c r="A11" s="143" t="s">
        <v>2</v>
      </c>
      <c r="B11" s="141">
        <v>0.1612</v>
      </c>
      <c r="C11" s="141">
        <v>0.1193</v>
      </c>
      <c r="D11" s="141">
        <v>0.1157</v>
      </c>
      <c r="E11" s="141">
        <v>0.1222</v>
      </c>
      <c r="F11" s="141">
        <v>0.1252</v>
      </c>
      <c r="G11" s="141">
        <v>0.1494</v>
      </c>
      <c r="I11" s="32" t="str">
        <f>Calculation!O6</f>
        <v>CSE+ 8-p + mPKI</v>
      </c>
      <c r="J11" s="163">
        <f t="shared" si="2"/>
        <v>0.08399999999999999</v>
      </c>
      <c r="K11" s="164">
        <f t="shared" si="2"/>
        <v>0.07880000000000004</v>
      </c>
      <c r="L11" s="165">
        <f t="shared" si="2"/>
        <v>0.09790000000000001</v>
      </c>
      <c r="M11" s="163">
        <f t="shared" si="2"/>
        <v>0.08059999999999998</v>
      </c>
      <c r="N11" s="164">
        <f t="shared" si="2"/>
        <v>0.08280000000000001</v>
      </c>
      <c r="O11" s="238">
        <f t="shared" si="2"/>
        <v>0.043800000000000006</v>
      </c>
      <c r="Q11" s="249"/>
      <c r="R11" s="83" t="str">
        <f>I11</f>
        <v>CSE+ 8-p + mPKI</v>
      </c>
      <c r="S11" s="153">
        <f>AVERAGE(J11:L11)</f>
        <v>0.08690000000000002</v>
      </c>
      <c r="T11" s="137">
        <f>S11/$S$5</f>
        <v>0.7206385404789056</v>
      </c>
      <c r="U11" s="237">
        <f>Calculation!I75</f>
        <v>60.620245757753075</v>
      </c>
    </row>
    <row r="12" spans="1:21" ht="13.5" thickBot="1">
      <c r="A12" s="143" t="s">
        <v>4</v>
      </c>
      <c r="B12" s="141">
        <v>0.1231</v>
      </c>
      <c r="C12" s="141">
        <v>0.1237</v>
      </c>
      <c r="D12" s="141">
        <v>0.1218</v>
      </c>
      <c r="E12" s="141">
        <v>0.1354</v>
      </c>
      <c r="F12" s="141">
        <v>0.1479</v>
      </c>
      <c r="G12" s="141">
        <v>0.1505</v>
      </c>
      <c r="Q12" s="248" t="str">
        <f>Calculation!$L$1</f>
        <v>HT31</v>
      </c>
      <c r="R12" s="86" t="str">
        <f aca="true" t="shared" si="3" ref="R12:R18">R5</f>
        <v>CTR</v>
      </c>
      <c r="S12" s="154">
        <f>AVERAGE(M2:O2,M8:O8,M14:O14)</f>
        <v>0.11378888888888887</v>
      </c>
      <c r="T12" s="138">
        <f t="shared" si="1"/>
        <v>0.9436209299379196</v>
      </c>
      <c r="U12" s="237">
        <f>Calculation!I76</f>
        <v>92.52669396033134</v>
      </c>
    </row>
    <row r="13" spans="1:21" ht="13.5" thickBot="1">
      <c r="A13" s="143" t="s">
        <v>6</v>
      </c>
      <c r="B13" s="141">
        <v>0.1382</v>
      </c>
      <c r="C13" s="141">
        <v>0.1338</v>
      </c>
      <c r="D13" s="141">
        <v>0.1383</v>
      </c>
      <c r="E13" s="141">
        <v>0.1411</v>
      </c>
      <c r="F13" s="141">
        <v>0.16</v>
      </c>
      <c r="G13" s="141">
        <v>0.1609</v>
      </c>
      <c r="I13" s="31" t="s">
        <v>25</v>
      </c>
      <c r="J13" s="245" t="str">
        <f>Calculation!$C$1</f>
        <v>S0</v>
      </c>
      <c r="K13" s="245"/>
      <c r="L13" s="246"/>
      <c r="M13" s="245" t="str">
        <f>Calculation!$F$1</f>
        <v>HT31</v>
      </c>
      <c r="N13" s="245"/>
      <c r="O13" s="246"/>
      <c r="Q13" s="248"/>
      <c r="R13" s="86" t="str">
        <f t="shared" si="3"/>
        <v>CSE</v>
      </c>
      <c r="S13" s="154">
        <f>AVERAGE(M3:O3,M9:O9,M15:O15)</f>
        <v>0.0897888888888889</v>
      </c>
      <c r="T13" s="138">
        <f t="shared" si="1"/>
        <v>0.7445953261232625</v>
      </c>
      <c r="U13" s="237">
        <f>Calculation!I77</f>
        <v>72.64850189467516</v>
      </c>
    </row>
    <row r="14" spans="1:21" ht="14.25" thickBot="1" thickTop="1">
      <c r="A14" s="143" t="s">
        <v>8</v>
      </c>
      <c r="B14" s="141">
        <v>0.1607</v>
      </c>
      <c r="C14" s="141">
        <v>0.1558</v>
      </c>
      <c r="D14" s="141">
        <v>0.1525</v>
      </c>
      <c r="E14" s="141">
        <v>0.1839</v>
      </c>
      <c r="F14" s="141">
        <v>0.1753</v>
      </c>
      <c r="G14" s="141">
        <v>0.1964</v>
      </c>
      <c r="I14" s="32" t="str">
        <f>Calculation!$A$7</f>
        <v>CTR</v>
      </c>
      <c r="J14" s="169">
        <f aca="true" t="shared" si="4" ref="J14:O17">B36-B43</f>
        <v>0.11029999999999998</v>
      </c>
      <c r="K14" s="170">
        <f t="shared" si="4"/>
        <v>0.10829999999999998</v>
      </c>
      <c r="L14" s="171">
        <f t="shared" si="4"/>
        <v>0.1274</v>
      </c>
      <c r="M14" s="169">
        <f t="shared" si="4"/>
        <v>0.08929999999999999</v>
      </c>
      <c r="N14" s="170">
        <f t="shared" si="4"/>
        <v>0.09559999999999996</v>
      </c>
      <c r="O14" s="171">
        <f t="shared" si="4"/>
        <v>0.09969999999999998</v>
      </c>
      <c r="Q14" s="248"/>
      <c r="R14" s="86" t="str">
        <f t="shared" si="3"/>
        <v>CSE+8-p</v>
      </c>
      <c r="S14" s="154">
        <f>AVERAGE(M4:O4,M10:O10)</f>
        <v>0.09106666666666667</v>
      </c>
      <c r="T14" s="138">
        <f t="shared" si="1"/>
        <v>0.755191596696728</v>
      </c>
      <c r="U14" s="237">
        <f>Calculation!I78</f>
        <v>72.06015596763831</v>
      </c>
    </row>
    <row r="15" spans="5:21" ht="13.5" thickBot="1">
      <c r="E15" s="30"/>
      <c r="F15" s="65"/>
      <c r="G15" s="65"/>
      <c r="I15" s="33" t="str">
        <f>Calculation!$A$8</f>
        <v>CSE</v>
      </c>
      <c r="J15" s="144">
        <f t="shared" si="4"/>
        <v>0.06790000000000002</v>
      </c>
      <c r="K15" s="145">
        <f t="shared" si="4"/>
        <v>0.07879999999999998</v>
      </c>
      <c r="L15" s="146">
        <f t="shared" si="4"/>
        <v>0.0973</v>
      </c>
      <c r="M15" s="144">
        <f t="shared" si="4"/>
        <v>0.10240000000000002</v>
      </c>
      <c r="N15" s="173">
        <f t="shared" si="4"/>
        <v>0.07089999999999999</v>
      </c>
      <c r="O15" s="174">
        <f t="shared" si="4"/>
        <v>0.06139999999999998</v>
      </c>
      <c r="Q15" s="248"/>
      <c r="R15" s="86" t="str">
        <f t="shared" si="3"/>
        <v>CSE+Bnz</v>
      </c>
      <c r="S15" s="154">
        <f>AVERAGE(M5:O5)</f>
        <v>0.10099999999999998</v>
      </c>
      <c r="T15" s="138">
        <f t="shared" si="1"/>
        <v>0.8375660827200165</v>
      </c>
      <c r="U15" s="237">
        <f>Calculation!I79</f>
        <v>72.950523654749</v>
      </c>
    </row>
    <row r="16" spans="5:21" ht="13.5" thickBot="1">
      <c r="E16" s="30"/>
      <c r="F16" s="65"/>
      <c r="G16" s="65"/>
      <c r="I16" s="33" t="str">
        <f>Calculation!$A$9</f>
        <v>CSE+db-cAMP</v>
      </c>
      <c r="J16" s="172">
        <f t="shared" si="4"/>
        <v>0.07170000000000001</v>
      </c>
      <c r="K16" s="173">
        <f t="shared" si="4"/>
        <v>0.0738</v>
      </c>
      <c r="L16" s="174">
        <f t="shared" si="4"/>
        <v>0.07900000000000001</v>
      </c>
      <c r="M16" s="172">
        <f t="shared" si="4"/>
        <v>0.05449999999999999</v>
      </c>
      <c r="N16" s="173">
        <f t="shared" si="4"/>
        <v>0.0441</v>
      </c>
      <c r="O16" s="174">
        <f t="shared" si="4"/>
        <v>0.062200000000000005</v>
      </c>
      <c r="Q16" s="249"/>
      <c r="R16" s="86" t="str">
        <f t="shared" si="3"/>
        <v>CSE+db-cAMP</v>
      </c>
      <c r="S16" s="154">
        <f>AVERAGE(M16:O16)</f>
        <v>0.0536</v>
      </c>
      <c r="T16" s="138">
        <f>S16/$S$5</f>
        <v>0.44449051518606825</v>
      </c>
      <c r="U16" s="237">
        <f>Calculation!I80</f>
        <v>46.47398843930636</v>
      </c>
    </row>
    <row r="17" spans="1:21" ht="13.5" thickBot="1">
      <c r="A17" s="27" t="s">
        <v>19</v>
      </c>
      <c r="B17" s="27"/>
      <c r="C17" s="27"/>
      <c r="D17" s="27"/>
      <c r="E17" s="28"/>
      <c r="F17" s="29"/>
      <c r="G17" s="29"/>
      <c r="I17" s="32" t="str">
        <f>Calculation!$A10</f>
        <v>CSE+ mPKI</v>
      </c>
      <c r="J17" s="169">
        <f t="shared" si="4"/>
        <v>0.0826</v>
      </c>
      <c r="K17" s="170">
        <f t="shared" si="4"/>
        <v>0.09689999999999999</v>
      </c>
      <c r="L17" s="171">
        <f t="shared" si="4"/>
        <v>0.10769999999999999</v>
      </c>
      <c r="M17" s="169">
        <f t="shared" si="4"/>
        <v>0.07229999999999998</v>
      </c>
      <c r="N17" s="170">
        <f t="shared" si="4"/>
        <v>0.07970000000000002</v>
      </c>
      <c r="O17" s="171">
        <f t="shared" si="4"/>
        <v>0.04589999999999997</v>
      </c>
      <c r="Q17" s="249"/>
      <c r="R17" s="86" t="str">
        <f t="shared" si="3"/>
        <v>CSE+ mPKI</v>
      </c>
      <c r="S17" s="154">
        <f>AVERAGE(M17:O17)</f>
        <v>0.06596666666666666</v>
      </c>
      <c r="T17" s="138">
        <f>S17/$S$5</f>
        <v>0.5470439860405653</v>
      </c>
      <c r="U17" s="237">
        <f>Calculation!I81</f>
        <v>57.19653179190751</v>
      </c>
    </row>
    <row r="18" spans="1:21" ht="13.5" thickBot="1">
      <c r="A18" t="s">
        <v>70</v>
      </c>
      <c r="F18" t="s">
        <v>71</v>
      </c>
      <c r="Q18" s="250"/>
      <c r="R18" s="87" t="str">
        <f t="shared" si="3"/>
        <v>CSE+ 8-p + mPKI</v>
      </c>
      <c r="S18" s="156">
        <f>AVERAGE(M11:O11)</f>
        <v>0.06906666666666667</v>
      </c>
      <c r="T18" s="139">
        <f>S18/$S$5</f>
        <v>0.5727514598666252</v>
      </c>
      <c r="U18" s="237">
        <f>Calculation!I82</f>
        <v>60.620245757753075</v>
      </c>
    </row>
    <row r="19" spans="1:7" ht="12.75">
      <c r="A19" s="143" t="s">
        <v>72</v>
      </c>
      <c r="B19" s="143">
        <v>1</v>
      </c>
      <c r="C19" s="143">
        <v>2</v>
      </c>
      <c r="D19" s="143">
        <v>3</v>
      </c>
      <c r="E19" s="143">
        <v>4</v>
      </c>
      <c r="F19" s="143">
        <v>5</v>
      </c>
      <c r="G19" s="143">
        <v>6</v>
      </c>
    </row>
    <row r="20" spans="1:7" ht="12.75">
      <c r="A20" s="143" t="s">
        <v>2</v>
      </c>
      <c r="B20" s="141">
        <v>0.2489</v>
      </c>
      <c r="C20" s="141">
        <v>0.2656</v>
      </c>
      <c r="D20" s="141">
        <v>0.2725</v>
      </c>
      <c r="E20" s="141">
        <v>0.2591</v>
      </c>
      <c r="F20" s="141">
        <v>0.2633</v>
      </c>
      <c r="G20" s="141">
        <v>0.2553</v>
      </c>
    </row>
    <row r="21" spans="1:7" ht="12.75">
      <c r="A21" s="143" t="s">
        <v>4</v>
      </c>
      <c r="B21" s="141">
        <v>0.2457</v>
      </c>
      <c r="C21" s="141">
        <v>0.251</v>
      </c>
      <c r="D21" s="141">
        <v>0.2509</v>
      </c>
      <c r="E21" s="141">
        <v>0.2509</v>
      </c>
      <c r="F21" s="141">
        <v>0.2446</v>
      </c>
      <c r="G21" s="141">
        <v>0.2436</v>
      </c>
    </row>
    <row r="22" spans="1:7" ht="12.75">
      <c r="A22" s="143" t="s">
        <v>6</v>
      </c>
      <c r="B22" s="141">
        <v>0.2611</v>
      </c>
      <c r="C22" s="141">
        <v>0.2547</v>
      </c>
      <c r="D22" s="141">
        <v>0.2435</v>
      </c>
      <c r="E22" s="141">
        <v>0.2465</v>
      </c>
      <c r="F22" s="141">
        <v>0.257</v>
      </c>
      <c r="G22" s="141">
        <v>0.2503</v>
      </c>
    </row>
    <row r="23" spans="1:7" ht="12.75">
      <c r="A23" s="143" t="s">
        <v>8</v>
      </c>
      <c r="B23" s="141">
        <v>0.2759</v>
      </c>
      <c r="C23" s="141">
        <v>0.277</v>
      </c>
      <c r="D23" s="141">
        <v>0.2846</v>
      </c>
      <c r="E23" s="141">
        <v>0.2829</v>
      </c>
      <c r="F23" s="141">
        <v>0.2812</v>
      </c>
      <c r="G23" s="141">
        <v>0.2747</v>
      </c>
    </row>
    <row r="25" spans="1:6" ht="12.75">
      <c r="A25" t="s">
        <v>73</v>
      </c>
      <c r="F25" t="s">
        <v>74</v>
      </c>
    </row>
    <row r="26" spans="1:7" ht="12.75">
      <c r="A26" s="143" t="s">
        <v>72</v>
      </c>
      <c r="B26" s="143">
        <v>1</v>
      </c>
      <c r="C26" s="143">
        <v>2</v>
      </c>
      <c r="D26" s="143">
        <v>3</v>
      </c>
      <c r="E26" s="143">
        <v>4</v>
      </c>
      <c r="F26" s="143">
        <v>5</v>
      </c>
      <c r="G26" s="143">
        <v>6</v>
      </c>
    </row>
    <row r="27" spans="1:7" ht="12.75">
      <c r="A27" s="143" t="s">
        <v>2</v>
      </c>
      <c r="B27" s="141">
        <v>0.1547</v>
      </c>
      <c r="C27" s="141">
        <v>0.1429</v>
      </c>
      <c r="D27" s="141">
        <v>0.1476</v>
      </c>
      <c r="E27" s="141">
        <v>0.1444</v>
      </c>
      <c r="F27" s="141">
        <v>0.1463</v>
      </c>
      <c r="G27" s="141">
        <v>0.1534</v>
      </c>
    </row>
    <row r="28" spans="1:7" ht="12.75">
      <c r="A28" s="143" t="s">
        <v>4</v>
      </c>
      <c r="B28" s="141">
        <v>0.1665</v>
      </c>
      <c r="C28" s="141">
        <v>0.1483</v>
      </c>
      <c r="D28" s="141">
        <v>0.1518</v>
      </c>
      <c r="E28" s="141">
        <v>0.1628</v>
      </c>
      <c r="F28" s="141">
        <v>0.1689</v>
      </c>
      <c r="G28" s="141">
        <v>0.1746</v>
      </c>
    </row>
    <row r="29" spans="1:7" ht="12.75">
      <c r="A29" s="143" t="s">
        <v>6</v>
      </c>
      <c r="B29" s="141">
        <v>0.1807</v>
      </c>
      <c r="C29" s="141">
        <v>0.162</v>
      </c>
      <c r="D29" s="141">
        <v>0.1723</v>
      </c>
      <c r="E29" s="141">
        <v>0.1723</v>
      </c>
      <c r="F29" s="141">
        <v>0.1668</v>
      </c>
      <c r="G29" s="141">
        <v>0.1721</v>
      </c>
    </row>
    <row r="30" spans="1:7" ht="12.75">
      <c r="A30" s="143" t="s">
        <v>8</v>
      </c>
      <c r="B30" s="141">
        <v>0.1919</v>
      </c>
      <c r="C30" s="141">
        <v>0.1982</v>
      </c>
      <c r="D30" s="141">
        <v>0.1867</v>
      </c>
      <c r="E30" s="141">
        <v>0.2023</v>
      </c>
      <c r="F30" s="141">
        <v>0.1984</v>
      </c>
      <c r="G30" s="141">
        <v>0.2309</v>
      </c>
    </row>
    <row r="31" spans="5:7" ht="12.75">
      <c r="E31" s="30"/>
      <c r="F31" s="65"/>
      <c r="G31" s="65"/>
    </row>
    <row r="32" spans="5:7" ht="12.75">
      <c r="E32" s="30"/>
      <c r="F32" s="65"/>
      <c r="G32" s="65"/>
    </row>
    <row r="33" spans="1:7" ht="12.75">
      <c r="A33" s="27" t="s">
        <v>20</v>
      </c>
      <c r="B33" s="27"/>
      <c r="C33" s="27"/>
      <c r="D33" s="27"/>
      <c r="E33" s="28"/>
      <c r="F33" s="29"/>
      <c r="G33" s="29"/>
    </row>
    <row r="34" spans="1:6" ht="12.75">
      <c r="A34" t="s">
        <v>70</v>
      </c>
      <c r="F34" t="s">
        <v>71</v>
      </c>
    </row>
    <row r="35" spans="1:7" ht="12.75">
      <c r="A35" s="143" t="s">
        <v>72</v>
      </c>
      <c r="B35" s="143">
        <v>1</v>
      </c>
      <c r="C35" s="143">
        <v>2</v>
      </c>
      <c r="D35" s="143">
        <v>3</v>
      </c>
      <c r="E35" s="143">
        <v>4</v>
      </c>
      <c r="F35" s="143">
        <v>5</v>
      </c>
      <c r="G35" s="143">
        <v>6</v>
      </c>
    </row>
    <row r="36" spans="1:7" ht="12.75">
      <c r="A36" s="143" t="s">
        <v>2</v>
      </c>
      <c r="B36" s="141">
        <v>0.243</v>
      </c>
      <c r="C36" s="141">
        <v>0.2617</v>
      </c>
      <c r="D36" s="141">
        <v>0.2585</v>
      </c>
      <c r="E36" s="141">
        <v>0.2501</v>
      </c>
      <c r="F36" s="141">
        <v>0.2583</v>
      </c>
      <c r="G36" s="141">
        <v>0.2512</v>
      </c>
    </row>
    <row r="37" spans="1:7" ht="12.75">
      <c r="A37" s="143" t="s">
        <v>4</v>
      </c>
      <c r="B37" s="141">
        <v>0.2273</v>
      </c>
      <c r="C37" s="141">
        <v>0.2365</v>
      </c>
      <c r="D37" s="141">
        <v>0.2577</v>
      </c>
      <c r="E37" s="141">
        <v>0.2599</v>
      </c>
      <c r="F37" s="141">
        <v>0.2341</v>
      </c>
      <c r="G37" s="141">
        <v>0.2375</v>
      </c>
    </row>
    <row r="38" spans="1:7" ht="12.75">
      <c r="A38" s="143" t="s">
        <v>6</v>
      </c>
      <c r="B38" s="141">
        <v>0.2524</v>
      </c>
      <c r="C38" s="141">
        <v>0.2414</v>
      </c>
      <c r="D38" s="141">
        <v>0.2447</v>
      </c>
      <c r="E38" s="141">
        <v>0.2404</v>
      </c>
      <c r="F38" s="141">
        <v>0.2339</v>
      </c>
      <c r="G38" s="141">
        <v>0.2449</v>
      </c>
    </row>
    <row r="39" spans="1:7" ht="12.75">
      <c r="A39" s="143" t="s">
        <v>8</v>
      </c>
      <c r="B39" s="141">
        <v>0.2831</v>
      </c>
      <c r="C39" s="141">
        <v>0.2889</v>
      </c>
      <c r="D39" s="141">
        <v>0.2893</v>
      </c>
      <c r="E39" s="141">
        <v>0.2854</v>
      </c>
      <c r="F39" s="141">
        <v>0.2831</v>
      </c>
      <c r="G39" s="141">
        <v>0.286</v>
      </c>
    </row>
    <row r="41" spans="1:6" ht="12.75">
      <c r="A41" t="s">
        <v>73</v>
      </c>
      <c r="F41" t="s">
        <v>74</v>
      </c>
    </row>
    <row r="42" spans="1:7" ht="12.75">
      <c r="A42" s="143" t="s">
        <v>72</v>
      </c>
      <c r="B42" s="143">
        <v>1</v>
      </c>
      <c r="C42" s="143">
        <v>2</v>
      </c>
      <c r="D42" s="143">
        <v>3</v>
      </c>
      <c r="E42" s="143">
        <v>4</v>
      </c>
      <c r="F42" s="143">
        <v>5</v>
      </c>
      <c r="G42" s="143">
        <v>6</v>
      </c>
    </row>
    <row r="43" spans="1:7" ht="12.75">
      <c r="A43" s="143" t="s">
        <v>2</v>
      </c>
      <c r="B43" s="141">
        <v>0.1327</v>
      </c>
      <c r="C43" s="141">
        <v>0.1534</v>
      </c>
      <c r="D43" s="141">
        <v>0.1311</v>
      </c>
      <c r="E43" s="141">
        <v>0.1608</v>
      </c>
      <c r="F43" s="141">
        <v>0.1627</v>
      </c>
      <c r="G43" s="141">
        <v>0.1515</v>
      </c>
    </row>
    <row r="44" spans="1:7" ht="12.75">
      <c r="A44" s="143" t="s">
        <v>4</v>
      </c>
      <c r="B44" s="141">
        <v>0.1594</v>
      </c>
      <c r="C44" s="141">
        <v>0.1577</v>
      </c>
      <c r="D44" s="141">
        <v>0.1604</v>
      </c>
      <c r="E44" s="141">
        <v>0.1575</v>
      </c>
      <c r="F44" s="141">
        <v>0.1632</v>
      </c>
      <c r="G44" s="141">
        <v>0.1761</v>
      </c>
    </row>
    <row r="45" spans="1:7" ht="12.75">
      <c r="A45" s="143" t="s">
        <v>6</v>
      </c>
      <c r="B45" s="141">
        <v>0.1807</v>
      </c>
      <c r="C45" s="141">
        <v>0.1676</v>
      </c>
      <c r="D45" s="141">
        <v>0.1657</v>
      </c>
      <c r="E45" s="141">
        <v>0.1859</v>
      </c>
      <c r="F45" s="141">
        <v>0.1898</v>
      </c>
      <c r="G45" s="141">
        <v>0.1827</v>
      </c>
    </row>
    <row r="46" spans="1:7" ht="12.75">
      <c r="A46" s="143" t="s">
        <v>8</v>
      </c>
      <c r="B46" s="141">
        <v>0.2005</v>
      </c>
      <c r="C46" s="141">
        <v>0.192</v>
      </c>
      <c r="D46" s="141">
        <v>0.1816</v>
      </c>
      <c r="E46" s="141">
        <v>0.2131</v>
      </c>
      <c r="F46" s="141">
        <v>0.2034</v>
      </c>
      <c r="G46" s="141">
        <v>0.2401</v>
      </c>
    </row>
    <row r="47" spans="5:7" ht="12.75">
      <c r="E47" s="30"/>
      <c r="F47" s="65"/>
      <c r="G47" s="65"/>
    </row>
    <row r="48" spans="5:7" ht="12.75">
      <c r="E48" s="30"/>
      <c r="F48" s="65"/>
      <c r="G48" s="65"/>
    </row>
    <row r="49" spans="5:7" ht="12.75">
      <c r="E49" s="30"/>
      <c r="F49" s="65"/>
      <c r="G49" s="65"/>
    </row>
    <row r="50" spans="5:7" ht="12.75">
      <c r="E50" s="30"/>
      <c r="F50" s="65"/>
      <c r="G50" s="65"/>
    </row>
    <row r="51" spans="5:7" ht="12.75">
      <c r="E51" s="30"/>
      <c r="F51" s="65"/>
      <c r="G51" s="65"/>
    </row>
    <row r="53" spans="1:7" ht="12.75">
      <c r="A53" s="27"/>
      <c r="B53" s="27"/>
      <c r="C53" s="27"/>
      <c r="D53" s="27"/>
      <c r="E53" s="28"/>
      <c r="F53" s="29"/>
      <c r="G53" s="29"/>
    </row>
    <row r="54" spans="5:7" ht="12.75">
      <c r="E54" s="30"/>
      <c r="F54" s="65"/>
      <c r="G54" s="65"/>
    </row>
    <row r="55" spans="5:7" ht="12.75">
      <c r="E55" s="30"/>
      <c r="F55" s="65"/>
      <c r="G55" s="65"/>
    </row>
    <row r="56" spans="5:7" ht="12.75">
      <c r="E56" s="30"/>
      <c r="F56" s="65"/>
      <c r="G56" s="65"/>
    </row>
    <row r="57" spans="1:7" ht="12.75">
      <c r="A57">
        <v>3</v>
      </c>
      <c r="E57" s="30"/>
      <c r="F57" s="65">
        <v>0</v>
      </c>
      <c r="G57" s="65"/>
    </row>
    <row r="58" spans="1:7" ht="12.75">
      <c r="A58">
        <v>3</v>
      </c>
      <c r="E58" s="30"/>
      <c r="F58" s="65">
        <v>0</v>
      </c>
      <c r="G58" s="65"/>
    </row>
    <row r="59" spans="1:7" ht="12.75">
      <c r="A59">
        <v>3</v>
      </c>
      <c r="E59" s="30"/>
      <c r="F59" s="65">
        <v>0</v>
      </c>
      <c r="G59" s="65"/>
    </row>
    <row r="60" spans="1:7" ht="12.75">
      <c r="A60">
        <v>3</v>
      </c>
      <c r="E60" s="30"/>
      <c r="F60" s="65">
        <v>0</v>
      </c>
      <c r="G60" s="65"/>
    </row>
    <row r="61" spans="1:7" ht="12.75">
      <c r="A61">
        <v>3</v>
      </c>
      <c r="E61" s="30"/>
      <c r="F61" s="65">
        <v>0</v>
      </c>
      <c r="G61" s="65"/>
    </row>
    <row r="62" spans="1:7" ht="12.75">
      <c r="A62">
        <v>3</v>
      </c>
      <c r="E62" s="30"/>
      <c r="F62" s="65">
        <v>0</v>
      </c>
      <c r="G62" s="65"/>
    </row>
    <row r="63" spans="1:7" ht="12.75">
      <c r="A63">
        <v>3</v>
      </c>
      <c r="E63" s="30"/>
      <c r="F63" s="65">
        <v>0</v>
      </c>
      <c r="G63" s="65"/>
    </row>
    <row r="64" spans="1:7" ht="12.75">
      <c r="A64">
        <v>3</v>
      </c>
      <c r="E64" s="30"/>
      <c r="F64" s="65">
        <v>0</v>
      </c>
      <c r="G64" s="65"/>
    </row>
    <row r="65" spans="1:7" ht="12.75">
      <c r="A65">
        <v>3</v>
      </c>
      <c r="E65" s="30"/>
      <c r="F65" s="65">
        <v>0</v>
      </c>
      <c r="G65" s="65"/>
    </row>
    <row r="66" spans="1:7" ht="12.75">
      <c r="A66">
        <v>3</v>
      </c>
      <c r="E66" s="30"/>
      <c r="F66" s="65">
        <v>0</v>
      </c>
      <c r="G66" s="65"/>
    </row>
    <row r="67" spans="1:7" ht="12.75">
      <c r="A67">
        <v>3</v>
      </c>
      <c r="E67" s="30"/>
      <c r="F67" s="65">
        <v>0</v>
      </c>
      <c r="G67" s="65"/>
    </row>
    <row r="68" spans="1:7" ht="12.75">
      <c r="A68">
        <v>3</v>
      </c>
      <c r="E68" s="30"/>
      <c r="F68" s="65">
        <v>0</v>
      </c>
      <c r="G68" s="65"/>
    </row>
    <row r="69" spans="1:7" ht="12.75">
      <c r="A69">
        <v>3</v>
      </c>
      <c r="E69" s="30"/>
      <c r="F69" s="65">
        <v>0</v>
      </c>
      <c r="G69" s="65"/>
    </row>
    <row r="70" spans="1:7" ht="12.75">
      <c r="A70">
        <v>3</v>
      </c>
      <c r="E70" s="30"/>
      <c r="F70" s="65">
        <v>0</v>
      </c>
      <c r="G70" s="65"/>
    </row>
    <row r="71" spans="1:7" ht="12.75">
      <c r="A71">
        <v>3</v>
      </c>
      <c r="E71" s="30"/>
      <c r="F71" s="65">
        <v>0</v>
      </c>
      <c r="G71" s="65"/>
    </row>
    <row r="72" spans="1:7" ht="12.75">
      <c r="A72">
        <v>3</v>
      </c>
      <c r="E72" s="30"/>
      <c r="F72" s="65">
        <v>0</v>
      </c>
      <c r="G72" s="65"/>
    </row>
    <row r="73" spans="1:7" ht="12.75">
      <c r="A73">
        <v>3</v>
      </c>
      <c r="E73" s="30"/>
      <c r="F73" s="65">
        <v>0</v>
      </c>
      <c r="G73" s="65"/>
    </row>
    <row r="74" spans="1:7" ht="12.75">
      <c r="A74">
        <v>3</v>
      </c>
      <c r="E74" s="30"/>
      <c r="F74" s="65">
        <v>0</v>
      </c>
      <c r="G74" s="65"/>
    </row>
    <row r="75" spans="1:7" ht="12.75">
      <c r="A75">
        <v>3</v>
      </c>
      <c r="E75" s="30"/>
      <c r="F75" s="65">
        <v>0</v>
      </c>
      <c r="G75" s="65"/>
    </row>
    <row r="76" spans="1:7" ht="12.75">
      <c r="A76">
        <v>3</v>
      </c>
      <c r="E76" s="30"/>
      <c r="F76" s="65">
        <v>0</v>
      </c>
      <c r="G76" s="65"/>
    </row>
    <row r="77" spans="1:7" ht="12.75">
      <c r="A77">
        <v>3</v>
      </c>
      <c r="E77" s="30"/>
      <c r="F77" s="65">
        <v>0</v>
      </c>
      <c r="G77" s="65"/>
    </row>
  </sheetData>
  <mergeCells count="8">
    <mergeCell ref="J13:L13"/>
    <mergeCell ref="M13:O13"/>
    <mergeCell ref="Q5:Q11"/>
    <mergeCell ref="Q12:Q18"/>
    <mergeCell ref="J1:L1"/>
    <mergeCell ref="M1:O1"/>
    <mergeCell ref="J7:L7"/>
    <mergeCell ref="M7:O7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SheetLayoutView="100" workbookViewId="0" topLeftCell="A1">
      <selection activeCell="F3" sqref="F3"/>
    </sheetView>
  </sheetViews>
  <sheetFormatPr defaultColWidth="11.421875" defaultRowHeight="12.75"/>
  <cols>
    <col min="1" max="1" width="20.421875" style="0" bestFit="1" customWidth="1"/>
    <col min="2" max="2" width="9.28125" style="0" bestFit="1" customWidth="1"/>
    <col min="3" max="3" width="8.8515625" style="0" bestFit="1" customWidth="1"/>
    <col min="4" max="4" width="18.00390625" style="0" bestFit="1" customWidth="1"/>
    <col min="5" max="5" width="9.28125" style="0" bestFit="1" customWidth="1"/>
    <col min="6" max="6" width="6.8515625" style="0" bestFit="1" customWidth="1"/>
    <col min="7" max="7" width="17.8515625" style="0" bestFit="1" customWidth="1"/>
    <col min="8" max="8" width="9.28125" style="0" bestFit="1" customWidth="1"/>
    <col min="9" max="9" width="6.28125" style="0" bestFit="1" customWidth="1"/>
    <col min="10" max="16384" width="9.140625" style="0" customWidth="1"/>
  </cols>
  <sheetData>
    <row r="1" ht="13.5" thickBot="1">
      <c r="A1" t="s">
        <v>69</v>
      </c>
    </row>
    <row r="2" spans="1:9" ht="12.75">
      <c r="A2" s="88" t="s">
        <v>36</v>
      </c>
      <c r="B2" s="89" t="s">
        <v>43</v>
      </c>
      <c r="C2" s="107"/>
      <c r="D2" s="88" t="s">
        <v>44</v>
      </c>
      <c r="E2" s="89" t="s">
        <v>43</v>
      </c>
      <c r="F2" s="107"/>
      <c r="G2" s="88" t="s">
        <v>45</v>
      </c>
      <c r="H2" s="89" t="s">
        <v>43</v>
      </c>
      <c r="I2" s="107"/>
    </row>
    <row r="3" spans="1:9" ht="12.75">
      <c r="A3" s="90" t="s">
        <v>46</v>
      </c>
      <c r="B3" s="91">
        <f>TTEST(B27:H27,B28:H28,2,3)</f>
        <v>0.008110606504913928</v>
      </c>
      <c r="C3" s="92" t="str">
        <f aca="true" t="shared" si="0" ref="C3:C8">IF(B3&lt;0.05,"&lt;0.05","-")</f>
        <v>&lt;0.05</v>
      </c>
      <c r="D3" s="37" t="s">
        <v>47</v>
      </c>
      <c r="E3" s="91">
        <f>TTEST($B$28:$H$28,B33:H33,2,3)</f>
        <v>0.007273913519775153</v>
      </c>
      <c r="F3" s="92" t="str">
        <f>IF(E3&lt;0.05,"&lt;0.05","-")</f>
        <v>&lt;0.05</v>
      </c>
      <c r="G3" s="93" t="s">
        <v>48</v>
      </c>
      <c r="H3" s="91">
        <f>TTEST($B$34:$H$34,B27:H27,2,3)</f>
        <v>0.05162101016201235</v>
      </c>
      <c r="I3" s="92" t="str">
        <f>IF(H3&lt;0.05,"&lt;0.05","-")</f>
        <v>-</v>
      </c>
    </row>
    <row r="4" spans="1:9" ht="12.75">
      <c r="A4" s="90" t="s">
        <v>49</v>
      </c>
      <c r="B4" s="91">
        <f>TTEST(B27:H27,B29:H29,2,3)</f>
        <v>0.13091957594811932</v>
      </c>
      <c r="C4" s="92" t="str">
        <f t="shared" si="0"/>
        <v>-</v>
      </c>
      <c r="D4" s="37" t="s">
        <v>50</v>
      </c>
      <c r="E4" s="91">
        <f>TTEST($B$28:$H$28,B35:H35,2,3)</f>
        <v>0.46061385225550666</v>
      </c>
      <c r="F4" s="92" t="str">
        <f>IF(E4&lt;0.05,"&lt;0.05","-")</f>
        <v>-</v>
      </c>
      <c r="G4" s="93" t="s">
        <v>51</v>
      </c>
      <c r="H4" s="91">
        <f>TTEST($B$34:$H$34,B29:H29,2,3)</f>
        <v>0.09300016822656076</v>
      </c>
      <c r="I4" s="92" t="str">
        <f>IF(H4&lt;0.05,"&lt;0.05","-")</f>
        <v>-</v>
      </c>
    </row>
    <row r="5" spans="1:9" ht="13.5" thickBot="1">
      <c r="A5" s="90" t="s">
        <v>52</v>
      </c>
      <c r="B5" s="91">
        <f>TTEST(B27:H27,B30:H30,2,3)</f>
        <v>0.054911752564353045</v>
      </c>
      <c r="C5" s="92" t="str">
        <f t="shared" si="0"/>
        <v>-</v>
      </c>
      <c r="D5" s="38" t="s">
        <v>53</v>
      </c>
      <c r="E5" s="94">
        <f>TTEST($B$28:$H$28,B36:H36,2,3)</f>
        <v>0.2821510510957601</v>
      </c>
      <c r="F5" s="105" t="str">
        <f>IF(E5&lt;0.05,"&lt;0.05","-")</f>
        <v>-</v>
      </c>
      <c r="G5" s="95" t="s">
        <v>54</v>
      </c>
      <c r="H5" s="94">
        <f>TTEST($B$34:$H$34,B30:H30,2,3)</f>
        <v>0.12808028113528674</v>
      </c>
      <c r="I5" s="105" t="str">
        <f>IF(H5&lt;0.05,"&lt;0.05","-")</f>
        <v>-</v>
      </c>
    </row>
    <row r="6" spans="1:9" ht="12.75">
      <c r="A6" s="90" t="s">
        <v>55</v>
      </c>
      <c r="B6" s="91">
        <f>TTEST(B28:H28,B29:H29,2,3)</f>
        <v>0.4116254725305508</v>
      </c>
      <c r="C6" s="92" t="str">
        <f t="shared" si="0"/>
        <v>-</v>
      </c>
      <c r="D6" s="108"/>
      <c r="E6" s="109"/>
      <c r="F6" s="110"/>
      <c r="G6" s="111"/>
      <c r="H6" s="109"/>
      <c r="I6" s="110"/>
    </row>
    <row r="7" spans="1:9" ht="13.5" thickBot="1">
      <c r="A7" s="90" t="s">
        <v>56</v>
      </c>
      <c r="B7" s="91">
        <f>TTEST(B28:H28,B30:H30,2,3)</f>
        <v>0.6709836840773311</v>
      </c>
      <c r="C7" s="92" t="str">
        <f t="shared" si="0"/>
        <v>-</v>
      </c>
      <c r="D7" s="112"/>
      <c r="E7" s="113"/>
      <c r="F7" s="114"/>
      <c r="G7" s="115"/>
      <c r="H7" s="113"/>
      <c r="I7" s="114"/>
    </row>
    <row r="8" spans="1:9" ht="13.5" thickBot="1">
      <c r="A8" s="96" t="s">
        <v>57</v>
      </c>
      <c r="B8" s="94">
        <f>TTEST(B29:H29,B30:H30,2,3)</f>
        <v>0.6376762697300244</v>
      </c>
      <c r="C8" s="105" t="str">
        <f t="shared" si="0"/>
        <v>-</v>
      </c>
      <c r="D8" s="97" t="s">
        <v>58</v>
      </c>
      <c r="E8" s="116"/>
      <c r="F8" s="107"/>
      <c r="G8" s="98" t="s">
        <v>59</v>
      </c>
      <c r="H8" s="116"/>
      <c r="I8" s="107"/>
    </row>
    <row r="9" spans="1:9" ht="12.75">
      <c r="A9" s="88" t="s">
        <v>60</v>
      </c>
      <c r="B9" s="106"/>
      <c r="C9" s="107"/>
      <c r="D9" s="37" t="s">
        <v>47</v>
      </c>
      <c r="E9" s="91">
        <f>TTEST($B$29:$H$29,B33:H33,2,3)</f>
        <v>0.13656951517191598</v>
      </c>
      <c r="F9" s="92" t="str">
        <f>IF(E9&lt;0.05,"&lt;0.05","-")</f>
        <v>-</v>
      </c>
      <c r="G9" s="93" t="s">
        <v>48</v>
      </c>
      <c r="H9" s="91">
        <f>TTEST($B$35:$H$35,B27:H27,2,3)</f>
        <v>0.15902296254833273</v>
      </c>
      <c r="I9" s="92" t="str">
        <f>IF(H9&lt;0.05,"&lt;0.05","-")</f>
        <v>-</v>
      </c>
    </row>
    <row r="10" spans="1:9" ht="13.5" thickBot="1">
      <c r="A10" s="40" t="s">
        <v>46</v>
      </c>
      <c r="B10" s="91">
        <f>TTEST(B33:H33,B34:H34,2,3)</f>
        <v>0.05242761783607257</v>
      </c>
      <c r="C10" s="92" t="str">
        <f aca="true" t="shared" si="1" ref="C10:C15">IF(B10&lt;0.05,"&lt;0.05","-")</f>
        <v>-</v>
      </c>
      <c r="D10" s="38" t="s">
        <v>53</v>
      </c>
      <c r="E10" s="94">
        <f>TTEST($B$29:$H$29,B36:H36,2,3)</f>
        <v>0.17555425577240236</v>
      </c>
      <c r="F10" s="105" t="str">
        <f>IF(E10&lt;0.05,"&lt;0.05","-")</f>
        <v>-</v>
      </c>
      <c r="G10" s="95" t="s">
        <v>54</v>
      </c>
      <c r="H10" s="94">
        <f>TTEST($B$35:$H$35,B30:H30,2,3)</f>
        <v>0.40538547677670944</v>
      </c>
      <c r="I10" s="105" t="str">
        <f>IF(H10&lt;0.05,"&lt;0.05","-")</f>
        <v>-</v>
      </c>
    </row>
    <row r="11" spans="1:9" ht="12.75">
      <c r="A11" s="40" t="s">
        <v>49</v>
      </c>
      <c r="B11" s="91">
        <f>TTEST(B33:H33,B35:H35,2,3)</f>
        <v>0.1618057031768292</v>
      </c>
      <c r="C11" s="92" t="str">
        <f t="shared" si="1"/>
        <v>-</v>
      </c>
      <c r="D11" s="108"/>
      <c r="E11" s="109"/>
      <c r="F11" s="110"/>
      <c r="G11" s="111"/>
      <c r="H11" s="109"/>
      <c r="I11" s="110"/>
    </row>
    <row r="12" spans="1:9" ht="13.5" thickBot="1">
      <c r="A12" s="40" t="s">
        <v>52</v>
      </c>
      <c r="B12" s="91">
        <f>TTEST(B33:H33,B36:H36,2,3)</f>
        <v>0.08357469917666525</v>
      </c>
      <c r="C12" s="92" t="str">
        <f t="shared" si="1"/>
        <v>-</v>
      </c>
      <c r="D12" s="112"/>
      <c r="E12" s="113"/>
      <c r="F12" s="114"/>
      <c r="G12" s="115"/>
      <c r="H12" s="113"/>
      <c r="I12" s="114"/>
    </row>
    <row r="13" spans="1:9" ht="12.75">
      <c r="A13" s="40" t="s">
        <v>55</v>
      </c>
      <c r="B13" s="91">
        <f>TTEST(B34:H34,B35:H35,2,3)</f>
        <v>0.7597980932209147</v>
      </c>
      <c r="C13" s="92" t="str">
        <f t="shared" si="1"/>
        <v>-</v>
      </c>
      <c r="D13" s="97" t="s">
        <v>61</v>
      </c>
      <c r="E13" s="116"/>
      <c r="F13" s="107"/>
      <c r="G13" s="98" t="s">
        <v>62</v>
      </c>
      <c r="H13" s="116"/>
      <c r="I13" s="107"/>
    </row>
    <row r="14" spans="1:9" ht="13.5" thickBot="1">
      <c r="A14" s="40" t="s">
        <v>56</v>
      </c>
      <c r="B14" s="91">
        <f>TTEST(B34:H34,B36:H36,2,3)</f>
        <v>0.7918056247573824</v>
      </c>
      <c r="C14" s="92" t="str">
        <f t="shared" si="1"/>
        <v>-</v>
      </c>
      <c r="D14" s="38" t="s">
        <v>47</v>
      </c>
      <c r="E14" s="99">
        <f>TTEST(B30:H30,B33:H33,2,3)</f>
        <v>0.05657052816409905</v>
      </c>
      <c r="F14" s="105" t="str">
        <f>IF(E14&lt;0.05,"&lt;0.05","-")</f>
        <v>-</v>
      </c>
      <c r="G14" s="95" t="s">
        <v>48</v>
      </c>
      <c r="H14" s="94">
        <f>TTEST(B36:H36,B27:H27,2,3)</f>
        <v>0.08210330235388054</v>
      </c>
      <c r="I14" s="105" t="str">
        <f>IF(H14&lt;0.05,"&lt;0.05","-")</f>
        <v>-</v>
      </c>
    </row>
    <row r="15" spans="1:9" ht="13.5" thickBot="1">
      <c r="A15" s="41" t="s">
        <v>57</v>
      </c>
      <c r="B15" s="94">
        <f>TTEST(B35:H35,B36:H36,2,3)</f>
        <v>0.9246131472675556</v>
      </c>
      <c r="C15" s="105" t="str">
        <f t="shared" si="1"/>
        <v>-</v>
      </c>
      <c r="D15" s="108"/>
      <c r="E15" s="117"/>
      <c r="F15" s="110"/>
      <c r="G15" s="108"/>
      <c r="H15" s="117"/>
      <c r="I15" s="110"/>
    </row>
    <row r="16" spans="1:9" ht="12.75">
      <c r="A16" s="97" t="s">
        <v>63</v>
      </c>
      <c r="B16" s="106"/>
      <c r="C16" s="107"/>
      <c r="D16" s="118"/>
      <c r="E16" s="119"/>
      <c r="F16" s="120"/>
      <c r="G16" s="118"/>
      <c r="H16" s="119"/>
      <c r="I16" s="120"/>
    </row>
    <row r="17" spans="1:9" ht="12.75">
      <c r="A17" s="100" t="s">
        <v>1</v>
      </c>
      <c r="B17" s="91">
        <f>TTEST(B27:H27,B33:H33,2,3)</f>
        <v>0.3349615242027246</v>
      </c>
      <c r="C17" s="92" t="str">
        <f>IF(B17&lt;0.05,"&lt;0.05","-")</f>
        <v>-</v>
      </c>
      <c r="D17" s="118"/>
      <c r="E17" s="119"/>
      <c r="F17" s="120"/>
      <c r="G17" s="118"/>
      <c r="H17" s="119"/>
      <c r="I17" s="120"/>
    </row>
    <row r="18" spans="1:9" ht="12.75">
      <c r="A18" s="100" t="s">
        <v>3</v>
      </c>
      <c r="B18" s="91">
        <f>TTEST(B28:H28,B34:H34,2,3)</f>
        <v>0.16416237974446937</v>
      </c>
      <c r="C18" s="92" t="str">
        <f>IF(B18&lt;0.05,"&lt;0.05","-")</f>
        <v>-</v>
      </c>
      <c r="D18" s="118"/>
      <c r="E18" s="119"/>
      <c r="F18" s="120"/>
      <c r="G18" s="118"/>
      <c r="H18" s="119"/>
      <c r="I18" s="120"/>
    </row>
    <row r="19" spans="1:9" ht="12.75">
      <c r="A19" s="100" t="s">
        <v>64</v>
      </c>
      <c r="B19" s="91">
        <f>TTEST(B29:H29,B35:H35,2,3)</f>
        <v>0.32759028648802446</v>
      </c>
      <c r="C19" s="92" t="str">
        <f>IF(B19&lt;0.05,"&lt;0.05","-")</f>
        <v>-</v>
      </c>
      <c r="D19" s="118"/>
      <c r="E19" s="119"/>
      <c r="F19" s="120"/>
      <c r="G19" s="118"/>
      <c r="H19" s="119"/>
      <c r="I19" s="120"/>
    </row>
    <row r="20" spans="1:9" ht="13.5" thickBot="1">
      <c r="A20" s="101" t="s">
        <v>65</v>
      </c>
      <c r="B20" s="94">
        <f>TTEST(B30:H30,B36:H36,2,3)</f>
        <v>0.2342916848517626</v>
      </c>
      <c r="C20" s="105" t="str">
        <f>IF(B20&lt;0.05,"&lt;0.05","-")</f>
        <v>-</v>
      </c>
      <c r="D20" s="121"/>
      <c r="E20" s="122"/>
      <c r="F20" s="123"/>
      <c r="G20" s="121"/>
      <c r="H20" s="122"/>
      <c r="I20" s="123"/>
    </row>
    <row r="22" spans="1:4" ht="12.75">
      <c r="A22" s="102"/>
      <c r="D22" t="s">
        <v>66</v>
      </c>
    </row>
    <row r="23" ht="12.75">
      <c r="A23" s="102"/>
    </row>
    <row r="24" ht="12.75">
      <c r="A24" s="140" t="s">
        <v>67</v>
      </c>
    </row>
    <row r="26" ht="13.5" thickBot="1">
      <c r="A26" s="52" t="str">
        <f>Calculation!C69</f>
        <v>S0</v>
      </c>
    </row>
    <row r="27" spans="1:8" s="26" customFormat="1" ht="12.75">
      <c r="A27" s="130" t="str">
        <f>Calculation!D69</f>
        <v>CTR</v>
      </c>
      <c r="B27" s="127">
        <f>Calculation!J33</f>
        <v>39.681836620204585</v>
      </c>
      <c r="C27" s="8">
        <f>Calculation!J46</f>
        <v>34.12824695407013</v>
      </c>
      <c r="D27" s="14">
        <f>Calculation!J58</f>
        <v>32.18449057092308</v>
      </c>
      <c r="E27" s="104"/>
      <c r="F27" s="104"/>
      <c r="G27" s="104"/>
      <c r="H27" s="104"/>
    </row>
    <row r="28" spans="1:8" s="26" customFormat="1" ht="12.75">
      <c r="A28" s="131" t="str">
        <f>Calculation!D70</f>
        <v>CSE</v>
      </c>
      <c r="B28" s="128">
        <f>Calculation!J34</f>
        <v>415.9590181785322</v>
      </c>
      <c r="C28" s="9">
        <f>Calculation!J47</f>
        <v>524.9854570575167</v>
      </c>
      <c r="D28" s="16">
        <f>Calculation!J59</f>
        <v>555.5187287636193</v>
      </c>
      <c r="E28" s="104"/>
      <c r="F28" s="104"/>
      <c r="G28" s="104"/>
      <c r="H28" s="104"/>
    </row>
    <row r="29" spans="1:8" s="26" customFormat="1" ht="12.75">
      <c r="A29" s="131" t="str">
        <f>Calculation!D71</f>
        <v>CSE+8-p</v>
      </c>
      <c r="B29" s="128">
        <f>Calculation!J35</f>
        <v>434.530739763843</v>
      </c>
      <c r="C29" s="9">
        <f>Calculation!J48</f>
        <v>545.187783367304</v>
      </c>
      <c r="D29" s="16">
        <f>Calculation!J60</f>
        <v>106.90893228112711</v>
      </c>
      <c r="E29" s="104"/>
      <c r="F29" s="104"/>
      <c r="G29" s="104"/>
      <c r="H29" s="104"/>
    </row>
    <row r="30" spans="1:8" s="26" customFormat="1" ht="13.5" thickBot="1">
      <c r="A30" s="132" t="str">
        <f>Calculation!D72</f>
        <v>CSE+Bnz</v>
      </c>
      <c r="B30" s="129">
        <f>Calculation!J36</f>
        <v>251.27841955303913</v>
      </c>
      <c r="C30" s="10">
        <f>Calculation!J49</f>
        <v>503.42809016129814</v>
      </c>
      <c r="D30" s="18">
        <f>Calculation!J61</f>
        <v>586.2009048968038</v>
      </c>
      <c r="E30" s="104"/>
      <c r="F30" s="104"/>
      <c r="G30" s="104"/>
      <c r="H30" s="104"/>
    </row>
    <row r="31" spans="1:6" ht="12.75">
      <c r="A31" s="26"/>
      <c r="B31" s="103"/>
      <c r="C31" s="103"/>
      <c r="D31" s="103"/>
      <c r="E31" s="103"/>
      <c r="F31" s="103"/>
    </row>
    <row r="32" spans="1:6" ht="13.5" thickBot="1">
      <c r="A32" s="124" t="str">
        <f>Calculation!C76</f>
        <v>HT31</v>
      </c>
      <c r="B32" s="103"/>
      <c r="C32" s="103"/>
      <c r="D32" s="103"/>
      <c r="E32" s="103"/>
      <c r="F32" s="103"/>
    </row>
    <row r="33" spans="1:8" ht="12.75">
      <c r="A33" s="130" t="str">
        <f>Calculation!D76</f>
        <v>CTR</v>
      </c>
      <c r="B33" s="133">
        <f>Calculation!J37</f>
        <v>43.873352634155246</v>
      </c>
      <c r="C33" s="125">
        <f>Calculation!J50</f>
        <v>56.80288473144154</v>
      </c>
      <c r="D33" s="126">
        <f>Calculation!J58</f>
        <v>32.18449057092308</v>
      </c>
      <c r="E33" s="104"/>
      <c r="F33" s="104"/>
      <c r="G33" s="104"/>
      <c r="H33" s="104"/>
    </row>
    <row r="34" spans="1:8" ht="12.75">
      <c r="A34" s="131" t="str">
        <f>Calculation!D77</f>
        <v>CSE</v>
      </c>
      <c r="B34" s="134">
        <f>Calculation!J38</f>
        <v>1028.6009246744452</v>
      </c>
      <c r="C34" s="11">
        <f>Calculation!J51</f>
        <v>1308.1310635985742</v>
      </c>
      <c r="D34" s="20">
        <f>Calculation!J59</f>
        <v>555.5187287636193</v>
      </c>
      <c r="E34" s="104"/>
      <c r="F34" s="104"/>
      <c r="G34" s="104"/>
      <c r="H34" s="104"/>
    </row>
    <row r="35" spans="1:8" ht="12.75">
      <c r="A35" s="131" t="str">
        <f>Calculation!D78</f>
        <v>CSE+8-p</v>
      </c>
      <c r="B35" s="134">
        <f>Calculation!J39</f>
        <v>1205.9674952124</v>
      </c>
      <c r="C35" s="11">
        <f>Calculation!J52</f>
        <v>1160.2208396081965</v>
      </c>
      <c r="D35" s="20">
        <f>Calculation!J60</f>
        <v>106.90893228112711</v>
      </c>
      <c r="E35" s="104"/>
      <c r="F35" s="104"/>
      <c r="G35" s="104"/>
      <c r="H35" s="104"/>
    </row>
    <row r="36" spans="1:8" ht="13.5" thickBot="1">
      <c r="A36" s="132" t="str">
        <f>Calculation!D79</f>
        <v>CSE+Bnz</v>
      </c>
      <c r="B36" s="135">
        <f>Calculation!J40</f>
        <v>643.138644265497</v>
      </c>
      <c r="C36" s="12">
        <f>Calculation!J53</f>
        <v>1377.682583395301</v>
      </c>
      <c r="D36" s="22">
        <f>Calculation!J61</f>
        <v>586.2009048968038</v>
      </c>
      <c r="E36" s="104"/>
      <c r="F36" s="104"/>
      <c r="G36" s="104"/>
      <c r="H36" s="104"/>
    </row>
    <row r="37" spans="2:6" ht="12.75">
      <c r="B37" s="103"/>
      <c r="C37" s="103"/>
      <c r="D37" s="103"/>
      <c r="E37" s="103"/>
      <c r="F37" s="103"/>
    </row>
  </sheetData>
  <printOptions/>
  <pageMargins left="0.75" right="0.75" top="1" bottom="1" header="0.5" footer="0.5"/>
  <pageSetup horizontalDpi="600" verticalDpi="600" orientation="portrait" paperSize="9" scale="74" r:id="rId1"/>
  <colBreaks count="1" manualBreakCount="1">
    <brk id="9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N31"/>
  <sheetViews>
    <sheetView workbookViewId="0" topLeftCell="A1">
      <selection activeCell="K45" sqref="K45"/>
    </sheetView>
  </sheetViews>
  <sheetFormatPr defaultColWidth="11.421875" defaultRowHeight="12.75"/>
  <cols>
    <col min="1" max="16384" width="8.7109375" style="0" customWidth="1"/>
  </cols>
  <sheetData>
    <row r="1" ht="12.75">
      <c r="A1" t="s">
        <v>75</v>
      </c>
    </row>
    <row r="2" spans="1:6" ht="12.75">
      <c r="A2" t="s">
        <v>76</v>
      </c>
      <c r="F2" s="147">
        <v>40316</v>
      </c>
    </row>
    <row r="3" spans="1:6" ht="12.75">
      <c r="A3" t="s">
        <v>77</v>
      </c>
      <c r="F3" s="148">
        <v>0.667789351851852</v>
      </c>
    </row>
    <row r="5" spans="1:6" ht="12.75">
      <c r="A5" t="s">
        <v>78</v>
      </c>
      <c r="F5" s="149" t="s">
        <v>79</v>
      </c>
    </row>
    <row r="6" spans="1:7" ht="12.75">
      <c r="A6" t="s">
        <v>80</v>
      </c>
      <c r="F6">
        <v>570</v>
      </c>
      <c r="G6" t="s">
        <v>81</v>
      </c>
    </row>
    <row r="7" spans="1:7" ht="12.75">
      <c r="A7" t="s">
        <v>82</v>
      </c>
      <c r="F7">
        <v>600</v>
      </c>
      <c r="G7" t="s">
        <v>81</v>
      </c>
    </row>
    <row r="8" spans="1:6" ht="12.75">
      <c r="A8" t="s">
        <v>83</v>
      </c>
      <c r="F8">
        <v>10</v>
      </c>
    </row>
    <row r="9" spans="1:6" ht="12.75">
      <c r="A9" t="s">
        <v>84</v>
      </c>
      <c r="F9" s="149" t="s">
        <v>85</v>
      </c>
    </row>
    <row r="10" spans="1:7" ht="12.75">
      <c r="A10" t="s">
        <v>86</v>
      </c>
      <c r="F10">
        <v>5</v>
      </c>
      <c r="G10" t="s">
        <v>87</v>
      </c>
    </row>
    <row r="12" spans="1:6" ht="12.75">
      <c r="A12" t="s">
        <v>88</v>
      </c>
      <c r="F12" t="s">
        <v>71</v>
      </c>
    </row>
    <row r="13" spans="1:7" ht="12.75">
      <c r="A13" s="143" t="s">
        <v>72</v>
      </c>
      <c r="B13" s="143">
        <v>1</v>
      </c>
      <c r="C13" s="143">
        <v>2</v>
      </c>
      <c r="D13" s="143">
        <v>3</v>
      </c>
      <c r="E13" s="143">
        <v>4</v>
      </c>
      <c r="F13" s="143">
        <v>5</v>
      </c>
      <c r="G13" s="143">
        <v>6</v>
      </c>
    </row>
    <row r="14" spans="1:14" ht="12.75">
      <c r="A14" s="143" t="s">
        <v>2</v>
      </c>
      <c r="B14" s="141">
        <v>0.072</v>
      </c>
      <c r="C14" s="141">
        <v>0.1428</v>
      </c>
      <c r="D14" s="141">
        <v>0.1341</v>
      </c>
      <c r="E14" s="141">
        <v>0.1513</v>
      </c>
      <c r="F14" s="141">
        <v>0.1462</v>
      </c>
      <c r="G14" s="141">
        <v>0.1084</v>
      </c>
      <c r="J14" s="150"/>
      <c r="K14" s="151"/>
      <c r="L14" s="152"/>
      <c r="M14" s="150"/>
      <c r="N14" s="151"/>
    </row>
    <row r="15" spans="1:14" ht="12.75">
      <c r="A15" s="143" t="s">
        <v>4</v>
      </c>
      <c r="B15" s="141">
        <v>0.1371</v>
      </c>
      <c r="C15" s="141">
        <v>0.1421</v>
      </c>
      <c r="D15" s="141">
        <v>0.1478</v>
      </c>
      <c r="E15" s="141">
        <v>0.1228</v>
      </c>
      <c r="F15" s="141">
        <v>0.1141</v>
      </c>
      <c r="G15" s="141">
        <v>0.1037</v>
      </c>
      <c r="J15" s="150"/>
      <c r="K15" s="151"/>
      <c r="L15" s="152"/>
      <c r="M15" s="150"/>
      <c r="N15" s="151"/>
    </row>
    <row r="16" spans="1:14" ht="12.75">
      <c r="A16" s="143" t="s">
        <v>6</v>
      </c>
      <c r="B16" s="141">
        <v>0.1502</v>
      </c>
      <c r="C16" s="141">
        <v>0.1405</v>
      </c>
      <c r="D16" s="141">
        <v>0.1225</v>
      </c>
      <c r="E16" s="141">
        <v>0.1279</v>
      </c>
      <c r="F16" s="141">
        <v>0.0925</v>
      </c>
      <c r="G16" s="141">
        <v>0.0834</v>
      </c>
      <c r="J16" s="150"/>
      <c r="K16" s="151"/>
      <c r="L16" s="152"/>
      <c r="M16" s="150"/>
      <c r="N16" s="151"/>
    </row>
    <row r="17" spans="1:14" ht="12.75">
      <c r="A17" s="143" t="s">
        <v>8</v>
      </c>
      <c r="B17" s="141">
        <v>0.1354</v>
      </c>
      <c r="C17" s="141">
        <v>0.1494</v>
      </c>
      <c r="D17" s="141">
        <v>0.1573</v>
      </c>
      <c r="E17" s="141">
        <v>0.0969</v>
      </c>
      <c r="F17" s="141">
        <v>0.1115</v>
      </c>
      <c r="G17" s="141">
        <v>0.0946</v>
      </c>
      <c r="J17" s="150"/>
      <c r="K17" s="151"/>
      <c r="L17" s="152"/>
      <c r="M17" s="150"/>
      <c r="N17" s="151"/>
    </row>
    <row r="19" spans="1:6" ht="12.75">
      <c r="A19" t="s">
        <v>70</v>
      </c>
      <c r="F19" t="s">
        <v>71</v>
      </c>
    </row>
    <row r="20" spans="1:7" ht="12.75">
      <c r="A20" s="143" t="s">
        <v>72</v>
      </c>
      <c r="B20" s="143">
        <v>1</v>
      </c>
      <c r="C20" s="143">
        <v>2</v>
      </c>
      <c r="D20" s="143">
        <v>3</v>
      </c>
      <c r="E20" s="143">
        <v>4</v>
      </c>
      <c r="F20" s="143">
        <v>5</v>
      </c>
      <c r="G20" s="143">
        <v>6</v>
      </c>
    </row>
    <row r="21" spans="1:7" ht="12.75">
      <c r="A21" s="143" t="s">
        <v>2</v>
      </c>
      <c r="B21" s="141">
        <v>0.2332</v>
      </c>
      <c r="C21" s="141">
        <v>0.2621</v>
      </c>
      <c r="D21" s="141">
        <v>0.2498</v>
      </c>
      <c r="E21" s="141">
        <v>0.2735</v>
      </c>
      <c r="F21" s="141">
        <v>0.2714</v>
      </c>
      <c r="G21" s="141">
        <v>0.2578</v>
      </c>
    </row>
    <row r="22" spans="1:7" ht="12.75">
      <c r="A22" s="143" t="s">
        <v>4</v>
      </c>
      <c r="B22" s="141">
        <v>0.2602</v>
      </c>
      <c r="C22" s="141">
        <v>0.2658</v>
      </c>
      <c r="D22" s="141">
        <v>0.2696</v>
      </c>
      <c r="E22" s="141">
        <v>0.2582</v>
      </c>
      <c r="F22" s="141">
        <v>0.262</v>
      </c>
      <c r="G22" s="141">
        <v>0.2542</v>
      </c>
    </row>
    <row r="23" spans="1:7" ht="12.75">
      <c r="A23" s="143" t="s">
        <v>6</v>
      </c>
      <c r="B23" s="141">
        <v>0.2884</v>
      </c>
      <c r="C23" s="141">
        <v>0.2743</v>
      </c>
      <c r="D23" s="141">
        <v>0.2608</v>
      </c>
      <c r="E23" s="141">
        <v>0.269</v>
      </c>
      <c r="F23" s="141">
        <v>0.2525</v>
      </c>
      <c r="G23" s="141">
        <v>0.2443</v>
      </c>
    </row>
    <row r="24" spans="1:7" ht="12.75">
      <c r="A24" s="143" t="s">
        <v>8</v>
      </c>
      <c r="B24" s="141">
        <v>0.2961</v>
      </c>
      <c r="C24" s="141">
        <v>0.3052</v>
      </c>
      <c r="D24" s="141">
        <v>0.3098</v>
      </c>
      <c r="E24" s="141">
        <v>0.2808</v>
      </c>
      <c r="F24" s="141">
        <v>0.2868</v>
      </c>
      <c r="G24" s="141">
        <v>0.291</v>
      </c>
    </row>
    <row r="26" spans="1:6" ht="12.75">
      <c r="A26" t="s">
        <v>73</v>
      </c>
      <c r="F26" t="s">
        <v>74</v>
      </c>
    </row>
    <row r="27" spans="1:7" ht="12.75">
      <c r="A27" s="143" t="s">
        <v>72</v>
      </c>
      <c r="B27" s="143">
        <v>1</v>
      </c>
      <c r="C27" s="143">
        <v>2</v>
      </c>
      <c r="D27" s="143">
        <v>3</v>
      </c>
      <c r="E27" s="143">
        <v>4</v>
      </c>
      <c r="F27" s="143">
        <v>5</v>
      </c>
      <c r="G27" s="143">
        <v>6</v>
      </c>
    </row>
    <row r="28" spans="1:7" ht="12.75">
      <c r="A28" s="143" t="s">
        <v>2</v>
      </c>
      <c r="B28" s="141">
        <v>0.1612</v>
      </c>
      <c r="C28" s="141">
        <v>0.1193</v>
      </c>
      <c r="D28" s="141">
        <v>0.1157</v>
      </c>
      <c r="E28" s="141">
        <v>0.1222</v>
      </c>
      <c r="F28" s="141">
        <v>0.1252</v>
      </c>
      <c r="G28" s="141">
        <v>0.1494</v>
      </c>
    </row>
    <row r="29" spans="1:7" ht="12.75">
      <c r="A29" s="143" t="s">
        <v>4</v>
      </c>
      <c r="B29" s="141">
        <v>0.1231</v>
      </c>
      <c r="C29" s="141">
        <v>0.1237</v>
      </c>
      <c r="D29" s="141">
        <v>0.1218</v>
      </c>
      <c r="E29" s="141">
        <v>0.1354</v>
      </c>
      <c r="F29" s="141">
        <v>0.1479</v>
      </c>
      <c r="G29" s="141">
        <v>0.1505</v>
      </c>
    </row>
    <row r="30" spans="1:7" ht="12.75">
      <c r="A30" s="143" t="s">
        <v>6</v>
      </c>
      <c r="B30" s="141">
        <v>0.1382</v>
      </c>
      <c r="C30" s="141">
        <v>0.1338</v>
      </c>
      <c r="D30" s="141">
        <v>0.1383</v>
      </c>
      <c r="E30" s="141">
        <v>0.1411</v>
      </c>
      <c r="F30" s="141">
        <v>0.16</v>
      </c>
      <c r="G30" s="141">
        <v>0.1609</v>
      </c>
    </row>
    <row r="31" spans="1:7" ht="12.75">
      <c r="A31" s="143" t="s">
        <v>8</v>
      </c>
      <c r="B31" s="141">
        <v>0.1607</v>
      </c>
      <c r="C31" s="141">
        <v>0.1558</v>
      </c>
      <c r="D31" s="141">
        <v>0.1525</v>
      </c>
      <c r="E31" s="141">
        <v>0.1839</v>
      </c>
      <c r="F31" s="141">
        <v>0.1753</v>
      </c>
      <c r="G31" s="141">
        <v>0.1964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G31"/>
  <sheetViews>
    <sheetView workbookViewId="0" topLeftCell="A1">
      <selection activeCell="K45" sqref="K45"/>
    </sheetView>
  </sheetViews>
  <sheetFormatPr defaultColWidth="11.421875" defaultRowHeight="12.75"/>
  <cols>
    <col min="1" max="16384" width="8.7109375" style="0" customWidth="1"/>
  </cols>
  <sheetData>
    <row r="1" ht="12.75">
      <c r="A1" t="s">
        <v>75</v>
      </c>
    </row>
    <row r="2" spans="1:6" ht="12.75">
      <c r="A2" t="s">
        <v>76</v>
      </c>
      <c r="F2" s="147">
        <v>40316</v>
      </c>
    </row>
    <row r="3" spans="1:6" ht="12.75">
      <c r="A3" t="s">
        <v>77</v>
      </c>
      <c r="F3" s="148">
        <v>0.669375</v>
      </c>
    </row>
    <row r="5" spans="1:6" ht="12.75">
      <c r="A5" t="s">
        <v>78</v>
      </c>
      <c r="F5" s="149" t="s">
        <v>79</v>
      </c>
    </row>
    <row r="6" spans="1:7" ht="12.75">
      <c r="A6" t="s">
        <v>80</v>
      </c>
      <c r="F6">
        <v>570</v>
      </c>
      <c r="G6" t="s">
        <v>81</v>
      </c>
    </row>
    <row r="7" spans="1:7" ht="12.75">
      <c r="A7" t="s">
        <v>82</v>
      </c>
      <c r="F7">
        <v>600</v>
      </c>
      <c r="G7" t="s">
        <v>81</v>
      </c>
    </row>
    <row r="8" spans="1:6" ht="12.75">
      <c r="A8" t="s">
        <v>83</v>
      </c>
      <c r="F8">
        <v>10</v>
      </c>
    </row>
    <row r="9" spans="1:6" ht="12.75">
      <c r="A9" t="s">
        <v>84</v>
      </c>
      <c r="F9" s="149" t="s">
        <v>85</v>
      </c>
    </row>
    <row r="10" spans="1:7" ht="12.75">
      <c r="A10" t="s">
        <v>86</v>
      </c>
      <c r="F10">
        <v>5</v>
      </c>
      <c r="G10" t="s">
        <v>87</v>
      </c>
    </row>
    <row r="12" spans="1:6" ht="12.75">
      <c r="A12" t="s">
        <v>88</v>
      </c>
      <c r="F12" t="s">
        <v>89</v>
      </c>
    </row>
    <row r="13" spans="1:7" ht="12.75">
      <c r="A13" s="143" t="s">
        <v>72</v>
      </c>
      <c r="B13" s="143">
        <v>1</v>
      </c>
      <c r="C13" s="143">
        <v>2</v>
      </c>
      <c r="D13" s="143">
        <v>3</v>
      </c>
      <c r="E13" s="143">
        <v>4</v>
      </c>
      <c r="F13" s="143">
        <v>5</v>
      </c>
      <c r="G13" s="143">
        <v>6</v>
      </c>
    </row>
    <row r="14" spans="1:7" ht="12.75">
      <c r="A14" s="143" t="s">
        <v>2</v>
      </c>
      <c r="B14" s="141">
        <v>0.0942</v>
      </c>
      <c r="C14" s="141">
        <v>0.1227</v>
      </c>
      <c r="D14" s="141">
        <v>0.1249</v>
      </c>
      <c r="E14" s="141">
        <v>0.1147</v>
      </c>
      <c r="F14" s="141">
        <v>0.117</v>
      </c>
      <c r="G14" s="141">
        <v>0.1019</v>
      </c>
    </row>
    <row r="15" spans="1:7" ht="12.75">
      <c r="A15" s="143" t="s">
        <v>4</v>
      </c>
      <c r="B15" s="141">
        <v>0.0792</v>
      </c>
      <c r="C15" s="141">
        <v>0.1027</v>
      </c>
      <c r="D15" s="141">
        <v>0.0991</v>
      </c>
      <c r="E15" s="141">
        <v>0.0881</v>
      </c>
      <c r="F15" s="141">
        <v>0.0757</v>
      </c>
      <c r="G15" s="141">
        <v>0.069</v>
      </c>
    </row>
    <row r="16" spans="1:7" ht="12.75">
      <c r="A16" s="143" t="s">
        <v>6</v>
      </c>
      <c r="B16" s="141">
        <v>0.0804</v>
      </c>
      <c r="C16" s="141">
        <v>0.0927</v>
      </c>
      <c r="D16" s="141">
        <v>0.0712</v>
      </c>
      <c r="E16" s="141">
        <v>0.0742</v>
      </c>
      <c r="F16" s="141">
        <v>0.0902</v>
      </c>
      <c r="G16" s="141">
        <v>0.0782</v>
      </c>
    </row>
    <row r="17" spans="1:7" ht="12.75">
      <c r="A17" s="143" t="s">
        <v>8</v>
      </c>
      <c r="B17" s="141">
        <v>0.084</v>
      </c>
      <c r="C17" s="141">
        <v>0.0788</v>
      </c>
      <c r="D17" s="141">
        <v>0.0979</v>
      </c>
      <c r="E17" s="141">
        <v>0.0806</v>
      </c>
      <c r="F17" s="141">
        <v>0.0828</v>
      </c>
      <c r="G17" s="141">
        <v>0.0438</v>
      </c>
    </row>
    <row r="19" spans="1:6" ht="12.75">
      <c r="A19" t="s">
        <v>70</v>
      </c>
      <c r="F19" t="s">
        <v>89</v>
      </c>
    </row>
    <row r="20" spans="1:7" ht="12.75">
      <c r="A20" s="143" t="s">
        <v>72</v>
      </c>
      <c r="B20" s="143">
        <v>1</v>
      </c>
      <c r="C20" s="143">
        <v>2</v>
      </c>
      <c r="D20" s="143">
        <v>3</v>
      </c>
      <c r="E20" s="143">
        <v>4</v>
      </c>
      <c r="F20" s="143">
        <v>5</v>
      </c>
      <c r="G20" s="143">
        <v>6</v>
      </c>
    </row>
    <row r="21" spans="1:7" ht="12.75">
      <c r="A21" s="143" t="s">
        <v>2</v>
      </c>
      <c r="B21" s="141">
        <v>0.2489</v>
      </c>
      <c r="C21" s="141">
        <v>0.2656</v>
      </c>
      <c r="D21" s="141">
        <v>0.2725</v>
      </c>
      <c r="E21" s="141">
        <v>0.2591</v>
      </c>
      <c r="F21" s="141">
        <v>0.2633</v>
      </c>
      <c r="G21" s="141">
        <v>0.2553</v>
      </c>
    </row>
    <row r="22" spans="1:7" ht="12.75">
      <c r="A22" s="143" t="s">
        <v>4</v>
      </c>
      <c r="B22" s="141">
        <v>0.2457</v>
      </c>
      <c r="C22" s="141">
        <v>0.251</v>
      </c>
      <c r="D22" s="141">
        <v>0.2509</v>
      </c>
      <c r="E22" s="141">
        <v>0.2509</v>
      </c>
      <c r="F22" s="141">
        <v>0.2446</v>
      </c>
      <c r="G22" s="141">
        <v>0.2436</v>
      </c>
    </row>
    <row r="23" spans="1:7" ht="12.75">
      <c r="A23" s="143" t="s">
        <v>6</v>
      </c>
      <c r="B23" s="141">
        <v>0.2611</v>
      </c>
      <c r="C23" s="141">
        <v>0.2547</v>
      </c>
      <c r="D23" s="141">
        <v>0.2435</v>
      </c>
      <c r="E23" s="141">
        <v>0.2465</v>
      </c>
      <c r="F23" s="141">
        <v>0.257</v>
      </c>
      <c r="G23" s="141">
        <v>0.2503</v>
      </c>
    </row>
    <row r="24" spans="1:7" ht="12.75">
      <c r="A24" s="143" t="s">
        <v>8</v>
      </c>
      <c r="B24" s="141">
        <v>0.2759</v>
      </c>
      <c r="C24" s="141">
        <v>0.277</v>
      </c>
      <c r="D24" s="141">
        <v>0.2846</v>
      </c>
      <c r="E24" s="141">
        <v>0.2829</v>
      </c>
      <c r="F24" s="141">
        <v>0.2812</v>
      </c>
      <c r="G24" s="141">
        <v>0.2747</v>
      </c>
    </row>
    <row r="26" spans="1:6" ht="12.75">
      <c r="A26" t="s">
        <v>73</v>
      </c>
      <c r="F26" t="s">
        <v>89</v>
      </c>
    </row>
    <row r="27" spans="1:7" ht="12.75">
      <c r="A27" s="143" t="s">
        <v>72</v>
      </c>
      <c r="B27" s="143">
        <v>1</v>
      </c>
      <c r="C27" s="143">
        <v>2</v>
      </c>
      <c r="D27" s="143">
        <v>3</v>
      </c>
      <c r="E27" s="143">
        <v>4</v>
      </c>
      <c r="F27" s="143">
        <v>5</v>
      </c>
      <c r="G27" s="143">
        <v>6</v>
      </c>
    </row>
    <row r="28" spans="1:7" ht="12.75">
      <c r="A28" s="143" t="s">
        <v>2</v>
      </c>
      <c r="B28" s="141">
        <v>0.1547</v>
      </c>
      <c r="C28" s="141">
        <v>0.1429</v>
      </c>
      <c r="D28" s="141">
        <v>0.1476</v>
      </c>
      <c r="E28" s="141">
        <v>0.1444</v>
      </c>
      <c r="F28" s="141">
        <v>0.1463</v>
      </c>
      <c r="G28" s="141">
        <v>0.1534</v>
      </c>
    </row>
    <row r="29" spans="1:7" ht="12.75">
      <c r="A29" s="143" t="s">
        <v>4</v>
      </c>
      <c r="B29" s="141">
        <v>0.1665</v>
      </c>
      <c r="C29" s="141">
        <v>0.1483</v>
      </c>
      <c r="D29" s="141">
        <v>0.1518</v>
      </c>
      <c r="E29" s="141">
        <v>0.1628</v>
      </c>
      <c r="F29" s="141">
        <v>0.1689</v>
      </c>
      <c r="G29" s="141">
        <v>0.1746</v>
      </c>
    </row>
    <row r="30" spans="1:7" ht="12.75">
      <c r="A30" s="143" t="s">
        <v>6</v>
      </c>
      <c r="B30" s="141">
        <v>0.1807</v>
      </c>
      <c r="C30" s="141">
        <v>0.162</v>
      </c>
      <c r="D30" s="141">
        <v>0.1723</v>
      </c>
      <c r="E30" s="141">
        <v>0.1723</v>
      </c>
      <c r="F30" s="141">
        <v>0.1668</v>
      </c>
      <c r="G30" s="141">
        <v>0.1721</v>
      </c>
    </row>
    <row r="31" spans="1:7" ht="12.75">
      <c r="A31" s="143" t="s">
        <v>8</v>
      </c>
      <c r="B31" s="141">
        <v>0.1919</v>
      </c>
      <c r="C31" s="141">
        <v>0.1982</v>
      </c>
      <c r="D31" s="141">
        <v>0.1867</v>
      </c>
      <c r="E31" s="141">
        <v>0.2023</v>
      </c>
      <c r="F31" s="141">
        <v>0.1984</v>
      </c>
      <c r="G31" s="141">
        <v>0.2309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G31"/>
  <sheetViews>
    <sheetView workbookViewId="0" topLeftCell="A1">
      <selection activeCell="K45" sqref="K45"/>
    </sheetView>
  </sheetViews>
  <sheetFormatPr defaultColWidth="11.421875" defaultRowHeight="12.75"/>
  <cols>
    <col min="1" max="16384" width="8.7109375" style="0" customWidth="1"/>
  </cols>
  <sheetData>
    <row r="1" ht="12.75">
      <c r="A1" t="s">
        <v>75</v>
      </c>
    </row>
    <row r="2" spans="1:6" ht="12.75">
      <c r="A2" t="s">
        <v>76</v>
      </c>
      <c r="F2" s="147">
        <v>40316</v>
      </c>
    </row>
    <row r="3" spans="1:6" ht="12.75">
      <c r="A3" t="s">
        <v>77</v>
      </c>
      <c r="F3" s="148">
        <v>0.6708101851851852</v>
      </c>
    </row>
    <row r="5" spans="1:6" ht="12.75">
      <c r="A5" t="s">
        <v>78</v>
      </c>
      <c r="F5" s="149" t="s">
        <v>79</v>
      </c>
    </row>
    <row r="6" spans="1:7" ht="12.75">
      <c r="A6" t="s">
        <v>80</v>
      </c>
      <c r="F6">
        <v>570</v>
      </c>
      <c r="G6" t="s">
        <v>81</v>
      </c>
    </row>
    <row r="7" spans="1:7" ht="12.75">
      <c r="A7" t="s">
        <v>82</v>
      </c>
      <c r="F7">
        <v>600</v>
      </c>
      <c r="G7" t="s">
        <v>81</v>
      </c>
    </row>
    <row r="8" spans="1:6" ht="12.75">
      <c r="A8" t="s">
        <v>83</v>
      </c>
      <c r="F8">
        <v>10</v>
      </c>
    </row>
    <row r="9" spans="1:6" ht="12.75">
      <c r="A9" t="s">
        <v>84</v>
      </c>
      <c r="F9" s="149" t="s">
        <v>85</v>
      </c>
    </row>
    <row r="10" spans="1:7" ht="12.75">
      <c r="A10" t="s">
        <v>86</v>
      </c>
      <c r="F10">
        <v>5</v>
      </c>
      <c r="G10" t="s">
        <v>87</v>
      </c>
    </row>
    <row r="12" spans="1:6" ht="12.75">
      <c r="A12" t="s">
        <v>88</v>
      </c>
      <c r="F12" t="s">
        <v>89</v>
      </c>
    </row>
    <row r="13" spans="1:7" ht="12.75">
      <c r="A13" s="143" t="s">
        <v>72</v>
      </c>
      <c r="B13" s="143">
        <v>1</v>
      </c>
      <c r="C13" s="143">
        <v>2</v>
      </c>
      <c r="D13" s="143">
        <v>3</v>
      </c>
      <c r="E13" s="143">
        <v>4</v>
      </c>
      <c r="F13" s="143">
        <v>5</v>
      </c>
      <c r="G13" s="143">
        <v>6</v>
      </c>
    </row>
    <row r="14" spans="1:7" ht="12.75">
      <c r="A14" s="143" t="s">
        <v>2</v>
      </c>
      <c r="B14" s="141">
        <v>0.1103</v>
      </c>
      <c r="C14" s="141">
        <v>0.1083</v>
      </c>
      <c r="D14" s="141">
        <v>0.1274</v>
      </c>
      <c r="E14" s="141">
        <v>0.0893</v>
      </c>
      <c r="F14" s="141">
        <v>0.0956</v>
      </c>
      <c r="G14" s="141">
        <v>0.0997</v>
      </c>
    </row>
    <row r="15" spans="1:7" ht="12.75">
      <c r="A15" s="143" t="s">
        <v>4</v>
      </c>
      <c r="B15" s="141">
        <v>0.0679</v>
      </c>
      <c r="C15" s="141">
        <v>0.0788</v>
      </c>
      <c r="D15" s="141">
        <v>0.0973</v>
      </c>
      <c r="E15" s="141">
        <v>0.1024</v>
      </c>
      <c r="F15" s="141">
        <v>0.0709</v>
      </c>
      <c r="G15" s="141">
        <v>0.0614</v>
      </c>
    </row>
    <row r="16" spans="1:7" ht="12.75">
      <c r="A16" s="143" t="s">
        <v>6</v>
      </c>
      <c r="B16" s="141">
        <v>0.0717</v>
      </c>
      <c r="C16" s="141">
        <v>0.0738</v>
      </c>
      <c r="D16" s="141">
        <v>0.079</v>
      </c>
      <c r="E16" s="141">
        <v>0.0545</v>
      </c>
      <c r="F16" s="141">
        <v>0.0441</v>
      </c>
      <c r="G16" s="141">
        <v>0.0622</v>
      </c>
    </row>
    <row r="17" spans="1:7" ht="12.75">
      <c r="A17" s="143" t="s">
        <v>8</v>
      </c>
      <c r="B17" s="141">
        <v>0.0826</v>
      </c>
      <c r="C17" s="141">
        <v>0.0969</v>
      </c>
      <c r="D17" s="141">
        <v>0.1077</v>
      </c>
      <c r="E17" s="141">
        <v>0.0723</v>
      </c>
      <c r="F17" s="141">
        <v>0.0797</v>
      </c>
      <c r="G17" s="141">
        <v>0.0459</v>
      </c>
    </row>
    <row r="19" spans="1:6" ht="12.75">
      <c r="A19" t="s">
        <v>70</v>
      </c>
      <c r="F19" t="s">
        <v>89</v>
      </c>
    </row>
    <row r="20" spans="1:7" ht="12.75">
      <c r="A20" s="143" t="s">
        <v>72</v>
      </c>
      <c r="B20" s="143">
        <v>1</v>
      </c>
      <c r="C20" s="143">
        <v>2</v>
      </c>
      <c r="D20" s="143">
        <v>3</v>
      </c>
      <c r="E20" s="143">
        <v>4</v>
      </c>
      <c r="F20" s="143">
        <v>5</v>
      </c>
      <c r="G20" s="143">
        <v>6</v>
      </c>
    </row>
    <row r="21" spans="1:7" ht="12.75">
      <c r="A21" s="143" t="s">
        <v>2</v>
      </c>
      <c r="B21" s="141">
        <v>0.243</v>
      </c>
      <c r="C21" s="141">
        <v>0.2617</v>
      </c>
      <c r="D21" s="141">
        <v>0.2585</v>
      </c>
      <c r="E21" s="141">
        <v>0.2501</v>
      </c>
      <c r="F21" s="141">
        <v>0.2583</v>
      </c>
      <c r="G21" s="141">
        <v>0.2512</v>
      </c>
    </row>
    <row r="22" spans="1:7" ht="12.75">
      <c r="A22" s="143" t="s">
        <v>4</v>
      </c>
      <c r="B22" s="141">
        <v>0.2273</v>
      </c>
      <c r="C22" s="141">
        <v>0.2365</v>
      </c>
      <c r="D22" s="141">
        <v>0.2577</v>
      </c>
      <c r="E22" s="141">
        <v>0.2599</v>
      </c>
      <c r="F22" s="141">
        <v>0.2341</v>
      </c>
      <c r="G22" s="141">
        <v>0.2375</v>
      </c>
    </row>
    <row r="23" spans="1:7" ht="12.75">
      <c r="A23" s="143" t="s">
        <v>6</v>
      </c>
      <c r="B23" s="141">
        <v>0.2524</v>
      </c>
      <c r="C23" s="141">
        <v>0.2414</v>
      </c>
      <c r="D23" s="141">
        <v>0.2447</v>
      </c>
      <c r="E23" s="141">
        <v>0.2404</v>
      </c>
      <c r="F23" s="141">
        <v>0.2339</v>
      </c>
      <c r="G23" s="141">
        <v>0.2449</v>
      </c>
    </row>
    <row r="24" spans="1:7" ht="12.75">
      <c r="A24" s="143" t="s">
        <v>8</v>
      </c>
      <c r="B24" s="141">
        <v>0.2831</v>
      </c>
      <c r="C24" s="141">
        <v>0.2889</v>
      </c>
      <c r="D24" s="141">
        <v>0.2893</v>
      </c>
      <c r="E24" s="141">
        <v>0.2854</v>
      </c>
      <c r="F24" s="141">
        <v>0.2831</v>
      </c>
      <c r="G24" s="141">
        <v>0.286</v>
      </c>
    </row>
    <row r="26" spans="1:6" ht="12.75">
      <c r="A26" t="s">
        <v>73</v>
      </c>
      <c r="F26" t="s">
        <v>89</v>
      </c>
    </row>
    <row r="27" spans="1:7" ht="12.75">
      <c r="A27" s="143" t="s">
        <v>72</v>
      </c>
      <c r="B27" s="143">
        <v>1</v>
      </c>
      <c r="C27" s="143">
        <v>2</v>
      </c>
      <c r="D27" s="143">
        <v>3</v>
      </c>
      <c r="E27" s="143">
        <v>4</v>
      </c>
      <c r="F27" s="143">
        <v>5</v>
      </c>
      <c r="G27" s="143">
        <v>6</v>
      </c>
    </row>
    <row r="28" spans="1:7" ht="12.75">
      <c r="A28" s="143" t="s">
        <v>2</v>
      </c>
      <c r="B28" s="141">
        <v>0.1327</v>
      </c>
      <c r="C28" s="141">
        <v>0.1534</v>
      </c>
      <c r="D28" s="141">
        <v>0.1311</v>
      </c>
      <c r="E28" s="141">
        <v>0.1608</v>
      </c>
      <c r="F28" s="141">
        <v>0.1627</v>
      </c>
      <c r="G28" s="141">
        <v>0.1515</v>
      </c>
    </row>
    <row r="29" spans="1:7" ht="12.75">
      <c r="A29" s="143" t="s">
        <v>4</v>
      </c>
      <c r="B29" s="141">
        <v>0.1594</v>
      </c>
      <c r="C29" s="141">
        <v>0.1577</v>
      </c>
      <c r="D29" s="141">
        <v>0.1604</v>
      </c>
      <c r="E29" s="141">
        <v>0.1575</v>
      </c>
      <c r="F29" s="141">
        <v>0.1632</v>
      </c>
      <c r="G29" s="141">
        <v>0.1761</v>
      </c>
    </row>
    <row r="30" spans="1:7" ht="12.75">
      <c r="A30" s="143" t="s">
        <v>6</v>
      </c>
      <c r="B30" s="141">
        <v>0.1807</v>
      </c>
      <c r="C30" s="141">
        <v>0.1676</v>
      </c>
      <c r="D30" s="141">
        <v>0.1657</v>
      </c>
      <c r="E30" s="141">
        <v>0.1859</v>
      </c>
      <c r="F30" s="141">
        <v>0.1898</v>
      </c>
      <c r="G30" s="141">
        <v>0.1827</v>
      </c>
    </row>
    <row r="31" spans="1:7" ht="12.75">
      <c r="A31" s="143" t="s">
        <v>8</v>
      </c>
      <c r="B31" s="141">
        <v>0.2005</v>
      </c>
      <c r="C31" s="141">
        <v>0.192</v>
      </c>
      <c r="D31" s="141">
        <v>0.1816</v>
      </c>
      <c r="E31" s="141">
        <v>0.2131</v>
      </c>
      <c r="F31" s="141">
        <v>0.2034</v>
      </c>
      <c r="G31" s="141">
        <v>0.2401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M204"/>
  <sheetViews>
    <sheetView workbookViewId="0" topLeftCell="G19">
      <selection activeCell="M52" sqref="B45:M52"/>
    </sheetView>
  </sheetViews>
  <sheetFormatPr defaultColWidth="11.421875" defaultRowHeight="12.75"/>
  <cols>
    <col min="1" max="1" width="31.7109375" style="0" customWidth="1"/>
    <col min="2" max="2" width="81.140625" style="0" bestFit="1" customWidth="1"/>
    <col min="3" max="3" width="18.7109375" style="0" bestFit="1" customWidth="1"/>
    <col min="4" max="5" width="81.140625" style="0" bestFit="1" customWidth="1"/>
    <col min="6" max="6" width="25.00390625" style="0" bestFit="1" customWidth="1"/>
    <col min="7" max="7" width="31.7109375" style="0" bestFit="1" customWidth="1"/>
    <col min="8" max="8" width="24.28125" style="0" bestFit="1" customWidth="1"/>
    <col min="9" max="10" width="19.00390625" style="0" bestFit="1" customWidth="1"/>
    <col min="11" max="11" width="31.7109375" style="0" bestFit="1" customWidth="1"/>
    <col min="12" max="13" width="19.00390625" style="0" bestFit="1" customWidth="1"/>
  </cols>
  <sheetData>
    <row r="1" ht="12.75">
      <c r="A1" t="s">
        <v>94</v>
      </c>
    </row>
    <row r="2" spans="1:9" ht="12.75">
      <c r="A2" t="s">
        <v>95</v>
      </c>
      <c r="B2" t="s">
        <v>96</v>
      </c>
      <c r="C2" t="s">
        <v>97</v>
      </c>
      <c r="D2" t="s">
        <v>98</v>
      </c>
      <c r="E2" t="s">
        <v>99</v>
      </c>
      <c r="F2" t="s">
        <v>100</v>
      </c>
      <c r="G2" t="s">
        <v>101</v>
      </c>
      <c r="H2" t="s">
        <v>102</v>
      </c>
      <c r="I2" t="s">
        <v>103</v>
      </c>
    </row>
    <row r="3" spans="1:9" ht="12.75">
      <c r="A3" t="s">
        <v>104</v>
      </c>
      <c r="B3" t="s">
        <v>105</v>
      </c>
      <c r="C3" s="251">
        <v>712047291364.033</v>
      </c>
      <c r="D3" t="s">
        <v>106</v>
      </c>
      <c r="E3" s="252">
        <v>229464548485953</v>
      </c>
      <c r="F3" s="252">
        <v>99921679197814</v>
      </c>
      <c r="G3" s="252">
        <v>176896903547033</v>
      </c>
      <c r="H3" t="s">
        <v>107</v>
      </c>
      <c r="I3" t="s">
        <v>108</v>
      </c>
    </row>
    <row r="5" ht="12.75">
      <c r="A5" t="s">
        <v>109</v>
      </c>
    </row>
    <row r="6" spans="1:9" ht="12.75">
      <c r="A6" t="s">
        <v>110</v>
      </c>
      <c r="B6" t="s">
        <v>111</v>
      </c>
      <c r="C6" t="s">
        <v>112</v>
      </c>
      <c r="D6" t="s">
        <v>96</v>
      </c>
      <c r="E6" t="s">
        <v>113</v>
      </c>
      <c r="F6" t="s">
        <v>114</v>
      </c>
      <c r="G6" t="s">
        <v>115</v>
      </c>
      <c r="H6" t="s">
        <v>116</v>
      </c>
      <c r="I6" t="s">
        <v>117</v>
      </c>
    </row>
    <row r="7" spans="1:9" ht="12.75">
      <c r="A7">
        <v>1</v>
      </c>
      <c r="B7">
        <v>1</v>
      </c>
      <c r="D7" t="s">
        <v>105</v>
      </c>
      <c r="E7" t="s">
        <v>118</v>
      </c>
      <c r="F7" t="s">
        <v>118</v>
      </c>
      <c r="G7" t="s">
        <v>118</v>
      </c>
      <c r="H7" t="s">
        <v>118</v>
      </c>
      <c r="I7" s="253">
        <v>40317.707291666666</v>
      </c>
    </row>
    <row r="9" ht="12.75">
      <c r="A9" t="s">
        <v>119</v>
      </c>
    </row>
    <row r="10" spans="1:7" ht="12.75">
      <c r="A10" t="s">
        <v>110</v>
      </c>
      <c r="B10" t="s">
        <v>120</v>
      </c>
      <c r="C10" t="s">
        <v>121</v>
      </c>
      <c r="D10" t="s">
        <v>122</v>
      </c>
      <c r="E10" t="s">
        <v>123</v>
      </c>
      <c r="F10" t="s">
        <v>124</v>
      </c>
      <c r="G10" t="s">
        <v>125</v>
      </c>
    </row>
    <row r="11" spans="1:7" ht="12.75">
      <c r="A11">
        <v>1</v>
      </c>
      <c r="B11" t="s">
        <v>126</v>
      </c>
      <c r="C11">
        <v>0</v>
      </c>
      <c r="D11">
        <v>220209</v>
      </c>
      <c r="E11">
        <v>100</v>
      </c>
      <c r="F11" t="s">
        <v>127</v>
      </c>
      <c r="G11" t="s">
        <v>128</v>
      </c>
    </row>
    <row r="13" ht="12.75">
      <c r="A13" t="s">
        <v>129</v>
      </c>
    </row>
    <row r="14" spans="2:13" ht="12.75">
      <c r="B14">
        <v>1</v>
      </c>
      <c r="C14">
        <v>2</v>
      </c>
      <c r="D14">
        <v>3</v>
      </c>
      <c r="E14">
        <v>4</v>
      </c>
      <c r="F14">
        <v>5</v>
      </c>
      <c r="G14">
        <v>6</v>
      </c>
      <c r="H14">
        <v>7</v>
      </c>
      <c r="I14">
        <v>8</v>
      </c>
      <c r="J14">
        <v>9</v>
      </c>
      <c r="K14">
        <v>10</v>
      </c>
      <c r="L14">
        <v>11</v>
      </c>
      <c r="M14">
        <v>12</v>
      </c>
    </row>
    <row r="15" spans="1:13" ht="12.75">
      <c r="A15" t="s">
        <v>2</v>
      </c>
      <c r="B15" s="252">
        <v>283674430986954</v>
      </c>
      <c r="C15" s="252">
        <v>147447524183921</v>
      </c>
      <c r="D15" s="252">
        <v>183961952811538</v>
      </c>
      <c r="E15" s="252">
        <v>1853663539126</v>
      </c>
      <c r="F15" s="252">
        <v>234520392449777</v>
      </c>
      <c r="G15" s="252">
        <v>259799612268896</v>
      </c>
      <c r="H15" s="252">
        <v>174131145104103</v>
      </c>
      <c r="I15" s="252">
        <v>146043123082859</v>
      </c>
      <c r="J15" s="252">
        <v>182557551710476</v>
      </c>
      <c r="K15" s="252">
        <v>282270029885891</v>
      </c>
      <c r="L15" s="252">
        <v>317380057412446</v>
      </c>
      <c r="M15" s="252">
        <v>334232870625192</v>
      </c>
    </row>
    <row r="16" spans="1:13" ht="12.75">
      <c r="A16" t="s">
        <v>4</v>
      </c>
      <c r="B16" s="252">
        <v>104907303106585</v>
      </c>
      <c r="C16" s="252">
        <v>15560618285493</v>
      </c>
      <c r="D16" s="252">
        <v>161223787259179</v>
      </c>
      <c r="E16" s="252">
        <v>128922561934748</v>
      </c>
      <c r="F16" s="252">
        <v>135382806999634</v>
      </c>
      <c r="G16" s="252">
        <v>143528333385795</v>
      </c>
      <c r="H16" s="252">
        <v>129063002044855</v>
      </c>
      <c r="I16" s="252">
        <v>136506327880484</v>
      </c>
      <c r="J16" s="252">
        <v>152235620212381</v>
      </c>
      <c r="K16" s="252">
        <v>109260946519878</v>
      </c>
      <c r="L16" s="252">
        <v>153780461423549</v>
      </c>
      <c r="M16" s="252">
        <v>168807553204915</v>
      </c>
    </row>
    <row r="17" spans="1:13" ht="12.75">
      <c r="A17" t="s">
        <v>6</v>
      </c>
      <c r="B17" s="252">
        <v>109260946519878</v>
      </c>
      <c r="C17" s="252">
        <v>160521586708648</v>
      </c>
      <c r="D17" s="252">
        <v>128922561934748</v>
      </c>
      <c r="E17" s="252">
        <v>113474149823064</v>
      </c>
      <c r="F17" s="252">
        <v>159117185607585</v>
      </c>
      <c r="G17" s="252">
        <v>154763542194293</v>
      </c>
      <c r="H17" s="252">
        <v>855265679119266</v>
      </c>
      <c r="I17" s="252">
        <v>143668773495901</v>
      </c>
      <c r="J17" s="252">
        <v>146196695477813</v>
      </c>
      <c r="K17" s="252">
        <v>123866717970924</v>
      </c>
      <c r="L17" s="252">
        <v>123164517420393</v>
      </c>
      <c r="M17" s="252">
        <v>150690779001212</v>
      </c>
    </row>
    <row r="18" spans="1:13" ht="12.75">
      <c r="A18" t="s">
        <v>8</v>
      </c>
      <c r="B18" s="252">
        <v>67831114038543</v>
      </c>
      <c r="C18" s="252">
        <v>991492585922298</v>
      </c>
      <c r="D18" s="252">
        <v>957786959496806</v>
      </c>
      <c r="E18" s="252">
        <v>713421167911984</v>
      </c>
      <c r="F18" s="252">
        <v>75555320094385</v>
      </c>
      <c r="G18" s="252">
        <v>716229970114109</v>
      </c>
      <c r="H18" s="252">
        <v>117827793236357</v>
      </c>
      <c r="I18" s="252">
        <v>115580751474657</v>
      </c>
      <c r="J18" s="252">
        <v>136225447660272</v>
      </c>
      <c r="K18" s="252">
        <v>12513067896188</v>
      </c>
      <c r="L18" s="252">
        <v>131029163586342</v>
      </c>
      <c r="M18" s="252">
        <v>147460656468769</v>
      </c>
    </row>
    <row r="19" spans="1:13" ht="12.75">
      <c r="A19" t="s">
        <v>9</v>
      </c>
      <c r="B19" s="252">
        <v>15306512858817</v>
      </c>
      <c r="C19" s="252">
        <v>181153150609414</v>
      </c>
      <c r="D19" s="252">
        <v>129190309870112</v>
      </c>
      <c r="E19" s="252">
        <v>155873930790294</v>
      </c>
      <c r="F19" s="252">
        <v>244351200157212</v>
      </c>
      <c r="G19" s="252">
        <v>297718441997575</v>
      </c>
      <c r="H19" s="252">
        <v>230320321431439</v>
      </c>
      <c r="I19" s="252">
        <v>114176350373595</v>
      </c>
      <c r="J19" s="252">
        <v>535062228077086</v>
      </c>
      <c r="K19" s="252">
        <v>190983958316849</v>
      </c>
      <c r="L19" s="252">
        <v>266690294925724</v>
      </c>
      <c r="M19" s="252">
        <v>-435510255605372</v>
      </c>
    </row>
    <row r="20" spans="1:13" ht="12.75">
      <c r="A20" t="s">
        <v>10</v>
      </c>
      <c r="B20" s="252">
        <v>138332049311865</v>
      </c>
      <c r="C20" s="252">
        <v>125832879512411</v>
      </c>
      <c r="D20" s="252">
        <v>113333709712958</v>
      </c>
      <c r="E20" s="252">
        <v>766788409752347</v>
      </c>
      <c r="F20" s="252">
        <v>123024077310287</v>
      </c>
      <c r="G20" s="252">
        <v>130467403145917</v>
      </c>
      <c r="H20" s="252">
        <v>226107118128252</v>
      </c>
      <c r="I20" s="252">
        <v>125973319622518</v>
      </c>
      <c r="J20" s="252">
        <v>502761002752656</v>
      </c>
      <c r="K20" s="252">
        <v>182557551710476</v>
      </c>
      <c r="L20" s="252">
        <v>154338206840748</v>
      </c>
      <c r="M20" s="252">
        <v>-547862343690348</v>
      </c>
    </row>
    <row r="21" spans="1:13" ht="12.75">
      <c r="A21" t="s">
        <v>11</v>
      </c>
      <c r="B21" s="252">
        <v>19800596382216</v>
      </c>
      <c r="C21" s="252">
        <v>17272674400304</v>
      </c>
      <c r="D21" s="252">
        <v>143234320880734</v>
      </c>
      <c r="E21" s="252">
        <v>30882232795759</v>
      </c>
      <c r="F21" s="252">
        <v>364998372000077</v>
      </c>
      <c r="G21" s="252">
        <v>786318702318735</v>
      </c>
      <c r="H21" s="252">
        <v>-716390475817811</v>
      </c>
      <c r="I21" s="252">
        <v>-969182674009005</v>
      </c>
      <c r="J21" s="252">
        <v>-103940272906211</v>
      </c>
      <c r="K21" s="252">
        <v>-913006629966517</v>
      </c>
      <c r="L21" s="252">
        <v>-519774321669104</v>
      </c>
      <c r="M21" s="252">
        <v>-927050640977139</v>
      </c>
    </row>
    <row r="22" spans="1:13" ht="12.75">
      <c r="A22" t="s">
        <v>12</v>
      </c>
      <c r="B22" s="252">
        <v>147320216358663</v>
      </c>
      <c r="C22" s="252">
        <v>161223787259179</v>
      </c>
      <c r="D22" s="252">
        <v>16487523012194</v>
      </c>
      <c r="E22" s="252">
        <v>124288038301243</v>
      </c>
      <c r="F22" s="252">
        <v>143528333385795</v>
      </c>
      <c r="G22" s="252">
        <v>124288038301243</v>
      </c>
      <c r="H22" s="252">
        <v>-702346464807189</v>
      </c>
      <c r="I22" s="252">
        <v>-941094651987761</v>
      </c>
      <c r="J22" s="252">
        <v>-800654541881542</v>
      </c>
      <c r="K22" s="252">
        <v>-730434486828433</v>
      </c>
      <c r="L22" s="252">
        <v>-101131470704087</v>
      </c>
      <c r="M22" s="252">
        <v>-870874596934652</v>
      </c>
    </row>
    <row r="24" ht="12.75">
      <c r="A24" t="s">
        <v>109</v>
      </c>
    </row>
    <row r="25" spans="1:13" ht="12.75">
      <c r="A25" t="s">
        <v>110</v>
      </c>
      <c r="B25" t="s">
        <v>111</v>
      </c>
      <c r="C25" t="s">
        <v>112</v>
      </c>
      <c r="D25" t="s">
        <v>113</v>
      </c>
      <c r="E25" t="s">
        <v>114</v>
      </c>
      <c r="F25" t="s">
        <v>115</v>
      </c>
      <c r="G25" t="s">
        <v>116</v>
      </c>
      <c r="H25" t="s">
        <v>130</v>
      </c>
      <c r="I25" t="s">
        <v>131</v>
      </c>
      <c r="J25" t="s">
        <v>132</v>
      </c>
      <c r="K25" t="s">
        <v>133</v>
      </c>
      <c r="L25" t="s">
        <v>134</v>
      </c>
      <c r="M25" t="s">
        <v>117</v>
      </c>
    </row>
    <row r="26" spans="1:13" ht="12.75">
      <c r="A26">
        <v>1</v>
      </c>
      <c r="B26">
        <v>1</v>
      </c>
      <c r="D26" t="s">
        <v>135</v>
      </c>
      <c r="E26" t="s">
        <v>135</v>
      </c>
      <c r="F26" s="254">
        <v>40355</v>
      </c>
      <c r="G26" s="254">
        <v>40294</v>
      </c>
      <c r="H26" t="s">
        <v>126</v>
      </c>
      <c r="I26">
        <v>0</v>
      </c>
      <c r="J26">
        <v>0</v>
      </c>
      <c r="K26" t="s">
        <v>128</v>
      </c>
      <c r="L26">
        <v>0</v>
      </c>
      <c r="M26" s="253">
        <v>40317.707291666666</v>
      </c>
    </row>
    <row r="28" ht="12.75">
      <c r="A28" t="s">
        <v>119</v>
      </c>
    </row>
    <row r="29" spans="1:7" ht="12.75">
      <c r="A29" t="s">
        <v>110</v>
      </c>
      <c r="B29" t="s">
        <v>120</v>
      </c>
      <c r="C29" t="s">
        <v>121</v>
      </c>
      <c r="D29" t="s">
        <v>122</v>
      </c>
      <c r="E29" t="s">
        <v>123</v>
      </c>
      <c r="F29" t="s">
        <v>124</v>
      </c>
      <c r="G29" t="s">
        <v>125</v>
      </c>
    </row>
    <row r="30" spans="1:7" ht="12.75">
      <c r="A30">
        <v>1</v>
      </c>
      <c r="B30" t="s">
        <v>126</v>
      </c>
      <c r="C30">
        <v>0</v>
      </c>
      <c r="D30">
        <v>220209</v>
      </c>
      <c r="E30">
        <v>100</v>
      </c>
      <c r="F30" t="s">
        <v>127</v>
      </c>
      <c r="G30" t="s">
        <v>128</v>
      </c>
    </row>
    <row r="32" ht="12.75">
      <c r="A32" t="s">
        <v>136</v>
      </c>
    </row>
    <row r="33" spans="2:13" ht="12.75">
      <c r="B33">
        <v>1</v>
      </c>
      <c r="C33">
        <v>2</v>
      </c>
      <c r="D33">
        <v>3</v>
      </c>
      <c r="E33">
        <v>4</v>
      </c>
      <c r="F33">
        <v>5</v>
      </c>
      <c r="G33">
        <v>6</v>
      </c>
      <c r="H33">
        <v>7</v>
      </c>
      <c r="I33">
        <v>8</v>
      </c>
      <c r="J33">
        <v>9</v>
      </c>
      <c r="K33">
        <v>10</v>
      </c>
      <c r="L33">
        <v>11</v>
      </c>
      <c r="M33">
        <v>12</v>
      </c>
    </row>
    <row r="34" spans="1:13" ht="12.75">
      <c r="A34" t="s">
        <v>2</v>
      </c>
      <c r="B34">
        <v>86954</v>
      </c>
      <c r="C34">
        <v>108726</v>
      </c>
      <c r="D34">
        <v>102263</v>
      </c>
      <c r="E34">
        <v>101961</v>
      </c>
      <c r="F34">
        <v>94256</v>
      </c>
      <c r="G34">
        <v>90250</v>
      </c>
      <c r="H34">
        <v>103933</v>
      </c>
      <c r="I34">
        <v>108810</v>
      </c>
      <c r="J34">
        <v>102617</v>
      </c>
      <c r="K34">
        <v>86984</v>
      </c>
      <c r="L34">
        <v>82259</v>
      </c>
      <c r="M34">
        <v>79903</v>
      </c>
    </row>
    <row r="35" spans="1:13" ht="12.75">
      <c r="A35" t="s">
        <v>4</v>
      </c>
      <c r="B35">
        <v>24788</v>
      </c>
      <c r="C35">
        <v>10790</v>
      </c>
      <c r="D35">
        <v>9844</v>
      </c>
      <c r="E35">
        <v>16690</v>
      </c>
      <c r="F35">
        <v>15025</v>
      </c>
      <c r="G35">
        <v>13155</v>
      </c>
      <c r="H35">
        <v>16676</v>
      </c>
      <c r="I35">
        <v>14757</v>
      </c>
      <c r="J35">
        <v>11404</v>
      </c>
      <c r="K35">
        <v>23084</v>
      </c>
      <c r="L35">
        <v>11105</v>
      </c>
      <c r="M35">
        <v>8686</v>
      </c>
    </row>
    <row r="36" spans="1:13" ht="12.75">
      <c r="A36" t="s">
        <v>6</v>
      </c>
      <c r="B36">
        <v>23033</v>
      </c>
      <c r="C36">
        <v>9956</v>
      </c>
      <c r="D36">
        <v>16721</v>
      </c>
      <c r="E36">
        <v>21499</v>
      </c>
      <c r="F36">
        <v>10188</v>
      </c>
      <c r="G36">
        <v>10926</v>
      </c>
      <c r="H36">
        <v>33994</v>
      </c>
      <c r="I36">
        <v>13115</v>
      </c>
      <c r="J36">
        <v>12587</v>
      </c>
      <c r="K36">
        <v>18162</v>
      </c>
      <c r="L36">
        <v>18341</v>
      </c>
      <c r="M36">
        <v>11703</v>
      </c>
    </row>
    <row r="37" spans="1:13" ht="12.75">
      <c r="A37" t="s">
        <v>8</v>
      </c>
      <c r="B37">
        <v>45491</v>
      </c>
      <c r="C37">
        <v>27205</v>
      </c>
      <c r="D37">
        <v>28754</v>
      </c>
      <c r="E37">
        <v>42934</v>
      </c>
      <c r="F37">
        <v>40107</v>
      </c>
      <c r="G37">
        <v>42743</v>
      </c>
      <c r="H37">
        <v>20047</v>
      </c>
      <c r="I37">
        <v>20808</v>
      </c>
      <c r="J37">
        <v>14812</v>
      </c>
      <c r="K37">
        <v>17779</v>
      </c>
      <c r="L37">
        <v>16140</v>
      </c>
      <c r="M37">
        <v>12330</v>
      </c>
    </row>
    <row r="38" spans="1:13" ht="12.75">
      <c r="A38" t="s">
        <v>9</v>
      </c>
      <c r="B38">
        <v>107689</v>
      </c>
      <c r="C38">
        <v>102865</v>
      </c>
      <c r="D38">
        <v>111816</v>
      </c>
      <c r="E38">
        <v>107076</v>
      </c>
      <c r="F38">
        <v>92556</v>
      </c>
      <c r="G38">
        <v>84887</v>
      </c>
      <c r="H38">
        <v>3168</v>
      </c>
      <c r="I38">
        <v>21270</v>
      </c>
      <c r="J38">
        <v>57460</v>
      </c>
      <c r="K38">
        <v>101217</v>
      </c>
      <c r="L38">
        <v>132508</v>
      </c>
      <c r="M38">
        <v>148513</v>
      </c>
    </row>
    <row r="39" spans="1:13" ht="12.75">
      <c r="A39" t="s">
        <v>10</v>
      </c>
      <c r="B39">
        <v>14307</v>
      </c>
      <c r="C39">
        <v>17559</v>
      </c>
      <c r="D39">
        <v>21570</v>
      </c>
      <c r="E39">
        <v>39333</v>
      </c>
      <c r="F39">
        <v>18381</v>
      </c>
      <c r="G39">
        <v>16274</v>
      </c>
      <c r="H39">
        <v>3393</v>
      </c>
      <c r="I39">
        <v>17521</v>
      </c>
      <c r="J39">
        <v>60587</v>
      </c>
      <c r="K39">
        <v>102496</v>
      </c>
      <c r="L39">
        <v>134725</v>
      </c>
      <c r="M39">
        <v>151295</v>
      </c>
    </row>
    <row r="40" spans="1:13" ht="12.75">
      <c r="A40" t="s">
        <v>11</v>
      </c>
      <c r="B40">
        <v>100071</v>
      </c>
      <c r="C40">
        <v>104094</v>
      </c>
      <c r="D40">
        <v>109339</v>
      </c>
      <c r="E40">
        <v>131620</v>
      </c>
      <c r="F40">
        <v>130182</v>
      </c>
      <c r="G40">
        <v>121577</v>
      </c>
      <c r="H40">
        <v>155558</v>
      </c>
      <c r="I40">
        <v>162187</v>
      </c>
      <c r="J40">
        <v>164078</v>
      </c>
      <c r="K40">
        <v>160628</v>
      </c>
      <c r="L40">
        <v>150496</v>
      </c>
      <c r="M40">
        <v>161134</v>
      </c>
    </row>
    <row r="41" spans="1:13" ht="12.75">
      <c r="A41" t="s">
        <v>12</v>
      </c>
      <c r="B41">
        <v>12363</v>
      </c>
      <c r="C41">
        <v>9838</v>
      </c>
      <c r="D41">
        <v>9269</v>
      </c>
      <c r="E41">
        <v>18025</v>
      </c>
      <c r="F41">
        <v>13148</v>
      </c>
      <c r="G41">
        <v>18042</v>
      </c>
      <c r="H41">
        <v>155104</v>
      </c>
      <c r="I41">
        <v>161189</v>
      </c>
      <c r="J41">
        <v>157675</v>
      </c>
      <c r="K41">
        <v>155938</v>
      </c>
      <c r="L41">
        <v>163135</v>
      </c>
      <c r="M41">
        <v>159599</v>
      </c>
    </row>
    <row r="43" ht="12.75">
      <c r="A43" t="s">
        <v>137</v>
      </c>
    </row>
    <row r="44" spans="2:13" ht="12.75">
      <c r="B44">
        <v>1</v>
      </c>
      <c r="C44">
        <v>2</v>
      </c>
      <c r="D44">
        <v>3</v>
      </c>
      <c r="E44">
        <v>4</v>
      </c>
      <c r="F44">
        <v>5</v>
      </c>
      <c r="G44">
        <v>6</v>
      </c>
      <c r="H44">
        <v>7</v>
      </c>
      <c r="I44">
        <v>8</v>
      </c>
      <c r="J44">
        <v>9</v>
      </c>
      <c r="K44">
        <v>10</v>
      </c>
      <c r="L44">
        <v>11</v>
      </c>
      <c r="M44">
        <v>12</v>
      </c>
    </row>
    <row r="45" spans="1:13" ht="12.75">
      <c r="A45" t="s">
        <v>2</v>
      </c>
      <c r="B45" t="s">
        <v>138</v>
      </c>
      <c r="C45" t="s">
        <v>139</v>
      </c>
      <c r="D45" t="s">
        <v>140</v>
      </c>
      <c r="E45" t="s">
        <v>141</v>
      </c>
      <c r="F45" t="s">
        <v>142</v>
      </c>
      <c r="G45" t="s">
        <v>143</v>
      </c>
      <c r="H45" t="s">
        <v>144</v>
      </c>
      <c r="I45" t="s">
        <v>145</v>
      </c>
      <c r="J45" t="s">
        <v>146</v>
      </c>
      <c r="K45" t="s">
        <v>147</v>
      </c>
      <c r="L45" t="s">
        <v>148</v>
      </c>
      <c r="M45" t="s">
        <v>149</v>
      </c>
    </row>
    <row r="46" spans="1:13" ht="12.75">
      <c r="A46" t="s">
        <v>4</v>
      </c>
      <c r="B46" t="s">
        <v>150</v>
      </c>
      <c r="C46" s="252">
        <v>1310</v>
      </c>
      <c r="D46" s="252">
        <v>1350</v>
      </c>
      <c r="E46" s="252">
        <v>1120</v>
      </c>
      <c r="F46" s="252">
        <v>1166</v>
      </c>
      <c r="G46" s="252">
        <v>1224</v>
      </c>
      <c r="H46" s="252">
        <v>1121</v>
      </c>
      <c r="I46" s="252">
        <v>1174</v>
      </c>
      <c r="J46" s="252">
        <v>1286</v>
      </c>
      <c r="K46" t="s">
        <v>151</v>
      </c>
      <c r="L46" s="252">
        <v>1297</v>
      </c>
      <c r="M46" s="252">
        <v>1404</v>
      </c>
    </row>
    <row r="47" spans="1:13" ht="12.75">
      <c r="A47" t="s">
        <v>6</v>
      </c>
      <c r="B47" t="s">
        <v>151</v>
      </c>
      <c r="C47" s="252">
        <v>1345</v>
      </c>
      <c r="D47" s="252">
        <v>1120</v>
      </c>
      <c r="E47" s="252">
        <v>1010</v>
      </c>
      <c r="F47" s="252">
        <v>1335</v>
      </c>
      <c r="G47" s="252">
        <v>1304</v>
      </c>
      <c r="H47" t="s">
        <v>152</v>
      </c>
      <c r="I47" s="252">
        <v>1225</v>
      </c>
      <c r="J47" s="252">
        <v>1243</v>
      </c>
      <c r="K47" s="252">
        <v>1084</v>
      </c>
      <c r="L47" s="252">
        <v>1079</v>
      </c>
      <c r="M47" s="252">
        <v>1275</v>
      </c>
    </row>
    <row r="48" spans="1:13" ht="12.75">
      <c r="A48" t="s">
        <v>8</v>
      </c>
      <c r="B48" t="s">
        <v>153</v>
      </c>
      <c r="C48" t="s">
        <v>154</v>
      </c>
      <c r="D48" t="s">
        <v>155</v>
      </c>
      <c r="E48" t="s">
        <v>156</v>
      </c>
      <c r="F48" t="s">
        <v>157</v>
      </c>
      <c r="G48" t="s">
        <v>158</v>
      </c>
      <c r="H48" s="252">
        <v>1041</v>
      </c>
      <c r="I48" s="252">
        <v>1025</v>
      </c>
      <c r="J48" s="252">
        <v>1172</v>
      </c>
      <c r="K48" s="252">
        <v>1093</v>
      </c>
      <c r="L48" s="252">
        <v>1135</v>
      </c>
      <c r="M48" s="252">
        <v>1252</v>
      </c>
    </row>
    <row r="49" spans="1:13" ht="12.75">
      <c r="A49" t="s">
        <v>9</v>
      </c>
      <c r="B49" t="s">
        <v>159</v>
      </c>
      <c r="C49" t="s">
        <v>160</v>
      </c>
      <c r="D49" t="s">
        <v>161</v>
      </c>
      <c r="E49" t="s">
        <v>162</v>
      </c>
      <c r="F49" t="s">
        <v>163</v>
      </c>
      <c r="G49" t="s">
        <v>164</v>
      </c>
      <c r="H49" s="252">
        <v>1842</v>
      </c>
      <c r="I49" s="252">
        <v>1015</v>
      </c>
      <c r="J49" t="s">
        <v>165</v>
      </c>
      <c r="K49" t="s">
        <v>166</v>
      </c>
      <c r="L49" t="s">
        <v>167</v>
      </c>
      <c r="M49" t="s">
        <v>168</v>
      </c>
    </row>
    <row r="50" spans="1:13" ht="12.75">
      <c r="A50" t="s">
        <v>10</v>
      </c>
      <c r="B50" s="252">
        <v>1187</v>
      </c>
      <c r="C50" s="252">
        <v>1098</v>
      </c>
      <c r="D50" s="252">
        <v>1009</v>
      </c>
      <c r="E50" t="s">
        <v>169</v>
      </c>
      <c r="F50" s="252">
        <v>1078</v>
      </c>
      <c r="G50" s="252">
        <v>1131</v>
      </c>
      <c r="H50" s="252">
        <v>1812</v>
      </c>
      <c r="I50" s="252">
        <v>1099</v>
      </c>
      <c r="J50" t="s">
        <v>170</v>
      </c>
      <c r="K50" t="s">
        <v>146</v>
      </c>
      <c r="L50" t="s">
        <v>171</v>
      </c>
      <c r="M50" t="s">
        <v>172</v>
      </c>
    </row>
    <row r="51" spans="1:13" ht="12.75">
      <c r="A51" t="s">
        <v>11</v>
      </c>
      <c r="B51" t="s">
        <v>173</v>
      </c>
      <c r="C51" t="s">
        <v>174</v>
      </c>
      <c r="D51" t="s">
        <v>175</v>
      </c>
      <c r="E51" t="s">
        <v>176</v>
      </c>
      <c r="F51" t="s">
        <v>177</v>
      </c>
      <c r="G51" t="s">
        <v>178</v>
      </c>
      <c r="H51" t="s">
        <v>179</v>
      </c>
      <c r="I51" t="s">
        <v>180</v>
      </c>
      <c r="J51" t="s">
        <v>181</v>
      </c>
      <c r="K51" t="s">
        <v>182</v>
      </c>
      <c r="L51" t="s">
        <v>183</v>
      </c>
      <c r="M51" t="s">
        <v>184</v>
      </c>
    </row>
    <row r="52" spans="1:13" ht="12.75">
      <c r="A52" t="s">
        <v>12</v>
      </c>
      <c r="B52" s="252">
        <v>1251</v>
      </c>
      <c r="C52" s="252">
        <v>1350</v>
      </c>
      <c r="D52" s="252">
        <v>1376</v>
      </c>
      <c r="E52" s="252">
        <v>1087</v>
      </c>
      <c r="F52" s="252">
        <v>1224</v>
      </c>
      <c r="G52" s="252">
        <v>1087</v>
      </c>
      <c r="H52" t="s">
        <v>185</v>
      </c>
      <c r="I52" t="s">
        <v>186</v>
      </c>
      <c r="J52" t="s">
        <v>187</v>
      </c>
      <c r="K52" t="s">
        <v>188</v>
      </c>
      <c r="L52" t="s">
        <v>189</v>
      </c>
      <c r="M52" t="s">
        <v>190</v>
      </c>
    </row>
    <row r="54" ht="12.75">
      <c r="A54" t="s">
        <v>191</v>
      </c>
    </row>
    <row r="55" spans="2:13" ht="12.75">
      <c r="B55">
        <v>1</v>
      </c>
      <c r="C55">
        <v>2</v>
      </c>
      <c r="D55">
        <v>3</v>
      </c>
      <c r="E55">
        <v>4</v>
      </c>
      <c r="F55">
        <v>5</v>
      </c>
      <c r="G55">
        <v>6</v>
      </c>
      <c r="H55">
        <v>7</v>
      </c>
      <c r="I55">
        <v>8</v>
      </c>
      <c r="J55">
        <v>9</v>
      </c>
      <c r="K55">
        <v>10</v>
      </c>
      <c r="L55">
        <v>11</v>
      </c>
      <c r="M55">
        <v>12</v>
      </c>
    </row>
    <row r="56" spans="1:13" ht="12.75">
      <c r="A56" t="s">
        <v>2</v>
      </c>
      <c r="B56" t="s">
        <v>192</v>
      </c>
      <c r="C56" t="s">
        <v>192</v>
      </c>
      <c r="D56" t="s">
        <v>192</v>
      </c>
      <c r="E56" t="s">
        <v>192</v>
      </c>
      <c r="F56" t="s">
        <v>192</v>
      </c>
      <c r="G56" t="s">
        <v>192</v>
      </c>
      <c r="H56" t="s">
        <v>192</v>
      </c>
      <c r="I56" t="s">
        <v>192</v>
      </c>
      <c r="J56" t="s">
        <v>192</v>
      </c>
      <c r="K56" t="s">
        <v>192</v>
      </c>
      <c r="L56" t="s">
        <v>192</v>
      </c>
      <c r="M56" t="s">
        <v>192</v>
      </c>
    </row>
    <row r="57" spans="1:13" ht="12.75">
      <c r="A57" t="s">
        <v>4</v>
      </c>
      <c r="B57" t="s">
        <v>192</v>
      </c>
      <c r="C57" t="s">
        <v>192</v>
      </c>
      <c r="D57" t="s">
        <v>192</v>
      </c>
      <c r="E57" t="s">
        <v>192</v>
      </c>
      <c r="F57" t="s">
        <v>192</v>
      </c>
      <c r="G57" t="s">
        <v>192</v>
      </c>
      <c r="H57" t="s">
        <v>192</v>
      </c>
      <c r="I57" t="s">
        <v>192</v>
      </c>
      <c r="J57" t="s">
        <v>192</v>
      </c>
      <c r="K57" t="s">
        <v>192</v>
      </c>
      <c r="L57" t="s">
        <v>192</v>
      </c>
      <c r="M57" t="s">
        <v>192</v>
      </c>
    </row>
    <row r="58" spans="1:13" ht="12.75">
      <c r="A58" t="s">
        <v>6</v>
      </c>
      <c r="B58" t="s">
        <v>192</v>
      </c>
      <c r="C58" t="s">
        <v>192</v>
      </c>
      <c r="D58" t="s">
        <v>192</v>
      </c>
      <c r="E58" t="s">
        <v>192</v>
      </c>
      <c r="F58" t="s">
        <v>192</v>
      </c>
      <c r="G58" t="s">
        <v>192</v>
      </c>
      <c r="H58" t="s">
        <v>192</v>
      </c>
      <c r="I58" t="s">
        <v>192</v>
      </c>
      <c r="J58" t="s">
        <v>192</v>
      </c>
      <c r="K58" t="s">
        <v>192</v>
      </c>
      <c r="L58" t="s">
        <v>192</v>
      </c>
      <c r="M58" t="s">
        <v>192</v>
      </c>
    </row>
    <row r="59" spans="1:13" ht="12.75">
      <c r="A59" t="s">
        <v>8</v>
      </c>
      <c r="B59" t="s">
        <v>192</v>
      </c>
      <c r="C59" t="s">
        <v>192</v>
      </c>
      <c r="D59" t="s">
        <v>192</v>
      </c>
      <c r="E59" t="s">
        <v>192</v>
      </c>
      <c r="F59" t="s">
        <v>192</v>
      </c>
      <c r="G59" t="s">
        <v>192</v>
      </c>
      <c r="H59" t="s">
        <v>192</v>
      </c>
      <c r="I59" t="s">
        <v>192</v>
      </c>
      <c r="J59" t="s">
        <v>192</v>
      </c>
      <c r="K59" t="s">
        <v>192</v>
      </c>
      <c r="L59" t="s">
        <v>192</v>
      </c>
      <c r="M59" t="s">
        <v>192</v>
      </c>
    </row>
    <row r="60" spans="1:13" ht="12.75">
      <c r="A60" t="s">
        <v>9</v>
      </c>
      <c r="B60" t="s">
        <v>192</v>
      </c>
      <c r="C60" t="s">
        <v>192</v>
      </c>
      <c r="D60" t="s">
        <v>192</v>
      </c>
      <c r="E60" t="s">
        <v>192</v>
      </c>
      <c r="F60" t="s">
        <v>192</v>
      </c>
      <c r="G60" t="s">
        <v>192</v>
      </c>
      <c r="H60" t="s">
        <v>192</v>
      </c>
      <c r="I60" t="s">
        <v>192</v>
      </c>
      <c r="J60" t="s">
        <v>192</v>
      </c>
      <c r="K60" t="s">
        <v>192</v>
      </c>
      <c r="L60" t="s">
        <v>192</v>
      </c>
      <c r="M60" t="s">
        <v>192</v>
      </c>
    </row>
    <row r="61" spans="1:13" ht="12.75">
      <c r="A61" t="s">
        <v>10</v>
      </c>
      <c r="B61" t="s">
        <v>192</v>
      </c>
      <c r="C61" t="s">
        <v>192</v>
      </c>
      <c r="D61" t="s">
        <v>192</v>
      </c>
      <c r="E61" t="s">
        <v>192</v>
      </c>
      <c r="F61" t="s">
        <v>192</v>
      </c>
      <c r="G61" t="s">
        <v>192</v>
      </c>
      <c r="H61" t="s">
        <v>192</v>
      </c>
      <c r="I61" t="s">
        <v>192</v>
      </c>
      <c r="J61" t="s">
        <v>192</v>
      </c>
      <c r="K61" t="s">
        <v>192</v>
      </c>
      <c r="L61" t="s">
        <v>192</v>
      </c>
      <c r="M61" t="s">
        <v>192</v>
      </c>
    </row>
    <row r="62" spans="1:13" ht="12.75">
      <c r="A62" t="s">
        <v>11</v>
      </c>
      <c r="B62" t="s">
        <v>192</v>
      </c>
      <c r="C62" t="s">
        <v>192</v>
      </c>
      <c r="D62" t="s">
        <v>192</v>
      </c>
      <c r="E62" t="s">
        <v>192</v>
      </c>
      <c r="F62" t="s">
        <v>192</v>
      </c>
      <c r="G62" t="s">
        <v>192</v>
      </c>
      <c r="H62" t="s">
        <v>192</v>
      </c>
      <c r="I62" t="s">
        <v>192</v>
      </c>
      <c r="J62" t="s">
        <v>192</v>
      </c>
      <c r="K62" t="s">
        <v>192</v>
      </c>
      <c r="L62" t="s">
        <v>192</v>
      </c>
      <c r="M62" t="s">
        <v>192</v>
      </c>
    </row>
    <row r="63" spans="1:13" ht="12.75">
      <c r="A63" t="s">
        <v>12</v>
      </c>
      <c r="B63" t="s">
        <v>192</v>
      </c>
      <c r="C63" t="s">
        <v>192</v>
      </c>
      <c r="D63" t="s">
        <v>192</v>
      </c>
      <c r="E63" t="s">
        <v>192</v>
      </c>
      <c r="F63" t="s">
        <v>192</v>
      </c>
      <c r="G63" t="s">
        <v>192</v>
      </c>
      <c r="H63" t="s">
        <v>192</v>
      </c>
      <c r="I63" t="s">
        <v>192</v>
      </c>
      <c r="J63" t="s">
        <v>192</v>
      </c>
      <c r="K63" t="s">
        <v>192</v>
      </c>
      <c r="L63" t="s">
        <v>192</v>
      </c>
      <c r="M63" t="s">
        <v>192</v>
      </c>
    </row>
    <row r="65" ht="12.75">
      <c r="A65" t="s">
        <v>193</v>
      </c>
    </row>
    <row r="66" spans="2:13" ht="12.75">
      <c r="B66">
        <v>1</v>
      </c>
      <c r="C66">
        <v>2</v>
      </c>
      <c r="D66">
        <v>3</v>
      </c>
      <c r="E66">
        <v>4</v>
      </c>
      <c r="F66">
        <v>5</v>
      </c>
      <c r="G66">
        <v>6</v>
      </c>
      <c r="H66">
        <v>7</v>
      </c>
      <c r="I66">
        <v>8</v>
      </c>
      <c r="J66">
        <v>9</v>
      </c>
      <c r="K66">
        <v>10</v>
      </c>
      <c r="L66">
        <v>11</v>
      </c>
      <c r="M66">
        <v>12</v>
      </c>
    </row>
    <row r="67" spans="1:13" ht="12.75">
      <c r="A67" t="s">
        <v>2</v>
      </c>
      <c r="B67" t="s">
        <v>194</v>
      </c>
      <c r="C67" t="s">
        <v>195</v>
      </c>
      <c r="D67" t="s">
        <v>196</v>
      </c>
      <c r="E67" t="s">
        <v>197</v>
      </c>
      <c r="F67" t="s">
        <v>198</v>
      </c>
      <c r="G67" t="s">
        <v>199</v>
      </c>
      <c r="H67" t="s">
        <v>200</v>
      </c>
      <c r="I67" t="s">
        <v>201</v>
      </c>
      <c r="J67" t="s">
        <v>202</v>
      </c>
      <c r="K67" t="s">
        <v>203</v>
      </c>
      <c r="L67" t="s">
        <v>204</v>
      </c>
      <c r="M67" t="s">
        <v>205</v>
      </c>
    </row>
    <row r="68" spans="1:13" ht="12.75">
      <c r="A68" t="s">
        <v>4</v>
      </c>
      <c r="B68" t="s">
        <v>206</v>
      </c>
      <c r="C68" t="s">
        <v>207</v>
      </c>
      <c r="D68" t="s">
        <v>208</v>
      </c>
      <c r="E68" t="s">
        <v>209</v>
      </c>
      <c r="F68" t="s">
        <v>210</v>
      </c>
      <c r="G68" t="s">
        <v>211</v>
      </c>
      <c r="H68" t="s">
        <v>212</v>
      </c>
      <c r="I68" t="s">
        <v>213</v>
      </c>
      <c r="J68" t="s">
        <v>214</v>
      </c>
      <c r="K68" t="s">
        <v>215</v>
      </c>
      <c r="L68" t="s">
        <v>216</v>
      </c>
      <c r="M68" t="s">
        <v>217</v>
      </c>
    </row>
    <row r="69" spans="1:13" ht="12.75">
      <c r="A69" t="s">
        <v>6</v>
      </c>
      <c r="B69" t="s">
        <v>218</v>
      </c>
      <c r="C69" t="s">
        <v>219</v>
      </c>
      <c r="D69" t="s">
        <v>220</v>
      </c>
      <c r="E69" t="s">
        <v>221</v>
      </c>
      <c r="F69" t="s">
        <v>222</v>
      </c>
      <c r="G69" t="s">
        <v>223</v>
      </c>
      <c r="H69" t="s">
        <v>224</v>
      </c>
      <c r="I69" t="s">
        <v>225</v>
      </c>
      <c r="J69" t="s">
        <v>226</v>
      </c>
      <c r="K69" t="s">
        <v>227</v>
      </c>
      <c r="L69" t="s">
        <v>228</v>
      </c>
      <c r="M69" t="s">
        <v>229</v>
      </c>
    </row>
    <row r="70" spans="1:13" ht="12.75">
      <c r="A70" t="s">
        <v>8</v>
      </c>
      <c r="B70" t="s">
        <v>230</v>
      </c>
      <c r="C70" t="s">
        <v>231</v>
      </c>
      <c r="D70" t="s">
        <v>232</v>
      </c>
      <c r="E70" t="s">
        <v>233</v>
      </c>
      <c r="F70" t="s">
        <v>234</v>
      </c>
      <c r="G70" t="s">
        <v>235</v>
      </c>
      <c r="H70" t="s">
        <v>236</v>
      </c>
      <c r="I70" t="s">
        <v>237</v>
      </c>
      <c r="J70" t="s">
        <v>238</v>
      </c>
      <c r="K70" t="s">
        <v>239</v>
      </c>
      <c r="L70" t="s">
        <v>240</v>
      </c>
      <c r="M70" t="s">
        <v>241</v>
      </c>
    </row>
    <row r="71" spans="1:13" ht="12.75">
      <c r="A71" t="s">
        <v>9</v>
      </c>
      <c r="B71" t="s">
        <v>242</v>
      </c>
      <c r="C71" t="s">
        <v>243</v>
      </c>
      <c r="D71" t="s">
        <v>244</v>
      </c>
      <c r="E71" t="s">
        <v>245</v>
      </c>
      <c r="F71" t="s">
        <v>246</v>
      </c>
      <c r="G71" t="s">
        <v>247</v>
      </c>
      <c r="H71" t="s">
        <v>248</v>
      </c>
      <c r="I71" t="s">
        <v>249</v>
      </c>
      <c r="J71" t="s">
        <v>250</v>
      </c>
      <c r="K71" t="s">
        <v>251</v>
      </c>
      <c r="L71" t="s">
        <v>252</v>
      </c>
      <c r="M71" t="s">
        <v>253</v>
      </c>
    </row>
    <row r="72" spans="1:13" ht="12.75">
      <c r="A72" t="s">
        <v>10</v>
      </c>
      <c r="B72" t="s">
        <v>254</v>
      </c>
      <c r="C72" t="s">
        <v>255</v>
      </c>
      <c r="D72" t="s">
        <v>256</v>
      </c>
      <c r="E72" t="s">
        <v>257</v>
      </c>
      <c r="F72" t="s">
        <v>258</v>
      </c>
      <c r="G72" t="s">
        <v>259</v>
      </c>
      <c r="H72" t="s">
        <v>260</v>
      </c>
      <c r="I72" t="s">
        <v>261</v>
      </c>
      <c r="J72" t="s">
        <v>262</v>
      </c>
      <c r="K72" t="s">
        <v>263</v>
      </c>
      <c r="L72" t="s">
        <v>264</v>
      </c>
      <c r="M72" t="s">
        <v>265</v>
      </c>
    </row>
    <row r="73" spans="1:13" ht="12.75">
      <c r="A73" t="s">
        <v>11</v>
      </c>
      <c r="B73" t="s">
        <v>266</v>
      </c>
      <c r="C73" t="s">
        <v>267</v>
      </c>
      <c r="D73" t="s">
        <v>268</v>
      </c>
      <c r="E73" t="s">
        <v>269</v>
      </c>
      <c r="F73" t="s">
        <v>270</v>
      </c>
      <c r="G73" t="s">
        <v>271</v>
      </c>
      <c r="H73" t="s">
        <v>272</v>
      </c>
      <c r="I73" t="s">
        <v>273</v>
      </c>
      <c r="J73" t="s">
        <v>274</v>
      </c>
      <c r="K73" t="s">
        <v>275</v>
      </c>
      <c r="L73" t="s">
        <v>276</v>
      </c>
      <c r="M73" t="s">
        <v>277</v>
      </c>
    </row>
    <row r="74" spans="1:13" ht="12.75">
      <c r="A74" t="s">
        <v>12</v>
      </c>
      <c r="B74" t="s">
        <v>278</v>
      </c>
      <c r="C74" t="s">
        <v>279</v>
      </c>
      <c r="D74" t="s">
        <v>280</v>
      </c>
      <c r="E74" t="s">
        <v>281</v>
      </c>
      <c r="F74" t="s">
        <v>282</v>
      </c>
      <c r="G74" t="s">
        <v>283</v>
      </c>
      <c r="H74" t="s">
        <v>284</v>
      </c>
      <c r="I74" t="s">
        <v>285</v>
      </c>
      <c r="J74" t="s">
        <v>286</v>
      </c>
      <c r="K74" t="s">
        <v>287</v>
      </c>
      <c r="L74" t="s">
        <v>288</v>
      </c>
      <c r="M74" t="s">
        <v>289</v>
      </c>
    </row>
    <row r="77" ht="12.75">
      <c r="A77" t="s">
        <v>290</v>
      </c>
    </row>
    <row r="78" spans="1:5" ht="12.75">
      <c r="A78" t="s">
        <v>291</v>
      </c>
      <c r="E78">
        <v>191</v>
      </c>
    </row>
    <row r="79" spans="1:5" ht="12.75">
      <c r="A79" t="s">
        <v>292</v>
      </c>
      <c r="E79" s="253">
        <v>40317.70664351852</v>
      </c>
    </row>
    <row r="80" spans="1:5" ht="12.75">
      <c r="A80" t="s">
        <v>293</v>
      </c>
      <c r="E80" s="253">
        <v>40317.70738425926</v>
      </c>
    </row>
    <row r="81" spans="1:5" ht="12.75">
      <c r="A81" t="s">
        <v>294</v>
      </c>
      <c r="E81" s="253">
        <v>40317.709652777776</v>
      </c>
    </row>
    <row r="82" spans="1:5" ht="12.75">
      <c r="A82" t="s">
        <v>295</v>
      </c>
      <c r="E82">
        <v>100100</v>
      </c>
    </row>
    <row r="83" spans="1:5" ht="12.75">
      <c r="A83" t="s">
        <v>296</v>
      </c>
      <c r="E83" t="s">
        <v>297</v>
      </c>
    </row>
    <row r="84" spans="1:5" ht="12.75">
      <c r="A84" t="s">
        <v>298</v>
      </c>
      <c r="E84">
        <v>23000097</v>
      </c>
    </row>
    <row r="88" ht="12.75">
      <c r="A88" t="s">
        <v>299</v>
      </c>
    </row>
    <row r="89" ht="12.75">
      <c r="A89" t="s">
        <v>300</v>
      </c>
    </row>
    <row r="90" spans="1:5" ht="12.75">
      <c r="A90" t="s">
        <v>301</v>
      </c>
      <c r="E90" t="s">
        <v>297</v>
      </c>
    </row>
    <row r="91" spans="1:5" ht="12.75">
      <c r="A91" t="s">
        <v>302</v>
      </c>
      <c r="E91">
        <v>1</v>
      </c>
    </row>
    <row r="92" spans="1:5" ht="12.75">
      <c r="A92" t="s">
        <v>303</v>
      </c>
      <c r="E92" t="s">
        <v>118</v>
      </c>
    </row>
    <row r="93" spans="1:5" ht="12.75">
      <c r="A93" t="s">
        <v>304</v>
      </c>
      <c r="E93" t="s">
        <v>305</v>
      </c>
    </row>
    <row r="94" spans="1:5" ht="12.75">
      <c r="A94" t="s">
        <v>306</v>
      </c>
      <c r="E94" t="s">
        <v>108</v>
      </c>
    </row>
    <row r="95" spans="1:5" ht="12.75">
      <c r="A95" t="s">
        <v>307</v>
      </c>
      <c r="E95" t="s">
        <v>108</v>
      </c>
    </row>
    <row r="96" spans="1:5" ht="12.75">
      <c r="A96" t="s">
        <v>308</v>
      </c>
      <c r="E96" t="s">
        <v>309</v>
      </c>
    </row>
    <row r="98" ht="12.75">
      <c r="A98" t="s">
        <v>310</v>
      </c>
    </row>
    <row r="99" spans="1:5" ht="12.75">
      <c r="A99" t="s">
        <v>311</v>
      </c>
      <c r="E99" t="s">
        <v>312</v>
      </c>
    </row>
    <row r="100" spans="1:5" ht="12.75">
      <c r="A100" t="s">
        <v>313</v>
      </c>
      <c r="E100">
        <v>8</v>
      </c>
    </row>
    <row r="101" spans="1:5" ht="12.75">
      <c r="A101" t="s">
        <v>314</v>
      </c>
      <c r="E101">
        <v>12</v>
      </c>
    </row>
    <row r="102" spans="1:5" ht="12.75">
      <c r="A102" t="s">
        <v>315</v>
      </c>
      <c r="E102">
        <v>96</v>
      </c>
    </row>
    <row r="103" spans="1:5" ht="12.75">
      <c r="A103" t="s">
        <v>316</v>
      </c>
      <c r="E103" t="s">
        <v>317</v>
      </c>
    </row>
    <row r="105" ht="12.75">
      <c r="A105" t="s">
        <v>318</v>
      </c>
    </row>
    <row r="106" ht="12.75">
      <c r="A106" t="s">
        <v>312</v>
      </c>
    </row>
    <row r="107" ht="12.75">
      <c r="A107" t="s">
        <v>319</v>
      </c>
    </row>
    <row r="108" ht="12.75">
      <c r="A108" t="s">
        <v>320</v>
      </c>
    </row>
    <row r="110" ht="12.75">
      <c r="A110" t="s">
        <v>319</v>
      </c>
    </row>
    <row r="111" ht="12.75">
      <c r="A111" t="s">
        <v>321</v>
      </c>
    </row>
    <row r="113" ht="12.75">
      <c r="A113" t="s">
        <v>322</v>
      </c>
    </row>
    <row r="114" spans="1:5" ht="12.75">
      <c r="A114" t="s">
        <v>110</v>
      </c>
      <c r="E114">
        <v>1</v>
      </c>
    </row>
    <row r="116" spans="2:13" ht="12.75">
      <c r="B116">
        <v>1</v>
      </c>
      <c r="C116">
        <v>2</v>
      </c>
      <c r="D116">
        <v>3</v>
      </c>
      <c r="E116">
        <v>4</v>
      </c>
      <c r="F116">
        <v>5</v>
      </c>
      <c r="G116">
        <v>6</v>
      </c>
      <c r="H116">
        <v>7</v>
      </c>
      <c r="I116">
        <v>8</v>
      </c>
      <c r="J116">
        <v>9</v>
      </c>
      <c r="K116">
        <v>10</v>
      </c>
      <c r="L116">
        <v>11</v>
      </c>
      <c r="M116">
        <v>12</v>
      </c>
    </row>
    <row r="117" spans="1:13" ht="12.75">
      <c r="A117" t="s">
        <v>2</v>
      </c>
      <c r="B117" t="s">
        <v>323</v>
      </c>
      <c r="C117" t="s">
        <v>323</v>
      </c>
      <c r="D117" t="s">
        <v>323</v>
      </c>
      <c r="E117" t="s">
        <v>323</v>
      </c>
      <c r="F117" t="s">
        <v>323</v>
      </c>
      <c r="G117" t="s">
        <v>323</v>
      </c>
      <c r="H117" t="s">
        <v>323</v>
      </c>
      <c r="I117" t="s">
        <v>323</v>
      </c>
      <c r="J117" t="s">
        <v>323</v>
      </c>
      <c r="K117" t="s">
        <v>323</v>
      </c>
      <c r="L117" t="s">
        <v>323</v>
      </c>
      <c r="M117" t="s">
        <v>323</v>
      </c>
    </row>
    <row r="118" spans="1:13" ht="12.75">
      <c r="A118" t="s">
        <v>4</v>
      </c>
      <c r="B118" t="s">
        <v>323</v>
      </c>
      <c r="C118" t="s">
        <v>323</v>
      </c>
      <c r="D118" t="s">
        <v>323</v>
      </c>
      <c r="E118" t="s">
        <v>323</v>
      </c>
      <c r="F118" t="s">
        <v>323</v>
      </c>
      <c r="G118" t="s">
        <v>323</v>
      </c>
      <c r="H118" t="s">
        <v>323</v>
      </c>
      <c r="I118" t="s">
        <v>323</v>
      </c>
      <c r="J118" t="s">
        <v>323</v>
      </c>
      <c r="K118" t="s">
        <v>323</v>
      </c>
      <c r="L118" t="s">
        <v>323</v>
      </c>
      <c r="M118" t="s">
        <v>323</v>
      </c>
    </row>
    <row r="119" spans="1:13" ht="12.75">
      <c r="A119" t="s">
        <v>6</v>
      </c>
      <c r="B119" t="s">
        <v>323</v>
      </c>
      <c r="C119" t="s">
        <v>323</v>
      </c>
      <c r="D119" t="s">
        <v>323</v>
      </c>
      <c r="E119" t="s">
        <v>323</v>
      </c>
      <c r="F119" t="s">
        <v>323</v>
      </c>
      <c r="G119" t="s">
        <v>323</v>
      </c>
      <c r="H119" t="s">
        <v>323</v>
      </c>
      <c r="I119" t="s">
        <v>323</v>
      </c>
      <c r="J119" t="s">
        <v>323</v>
      </c>
      <c r="K119" t="s">
        <v>323</v>
      </c>
      <c r="L119" t="s">
        <v>323</v>
      </c>
      <c r="M119" t="s">
        <v>323</v>
      </c>
    </row>
    <row r="120" spans="1:13" ht="12.75">
      <c r="A120" t="s">
        <v>8</v>
      </c>
      <c r="B120" t="s">
        <v>323</v>
      </c>
      <c r="C120" t="s">
        <v>323</v>
      </c>
      <c r="D120" t="s">
        <v>323</v>
      </c>
      <c r="E120" t="s">
        <v>323</v>
      </c>
      <c r="F120" t="s">
        <v>323</v>
      </c>
      <c r="G120" t="s">
        <v>323</v>
      </c>
      <c r="H120" t="s">
        <v>323</v>
      </c>
      <c r="I120" t="s">
        <v>323</v>
      </c>
      <c r="J120" t="s">
        <v>323</v>
      </c>
      <c r="K120" t="s">
        <v>323</v>
      </c>
      <c r="L120" t="s">
        <v>323</v>
      </c>
      <c r="M120" t="s">
        <v>323</v>
      </c>
    </row>
    <row r="121" spans="1:13" ht="12.75">
      <c r="A121" t="s">
        <v>9</v>
      </c>
      <c r="B121" t="s">
        <v>323</v>
      </c>
      <c r="C121" t="s">
        <v>323</v>
      </c>
      <c r="D121" t="s">
        <v>323</v>
      </c>
      <c r="E121" t="s">
        <v>323</v>
      </c>
      <c r="F121" t="s">
        <v>323</v>
      </c>
      <c r="G121" t="s">
        <v>323</v>
      </c>
      <c r="H121" t="s">
        <v>324</v>
      </c>
      <c r="I121" t="s">
        <v>325</v>
      </c>
      <c r="J121" t="s">
        <v>326</v>
      </c>
      <c r="K121" t="s">
        <v>327</v>
      </c>
      <c r="L121" t="s">
        <v>328</v>
      </c>
      <c r="M121" t="s">
        <v>329</v>
      </c>
    </row>
    <row r="122" spans="1:13" ht="12.75">
      <c r="A122" t="s">
        <v>10</v>
      </c>
      <c r="B122" t="s">
        <v>323</v>
      </c>
      <c r="C122" t="s">
        <v>323</v>
      </c>
      <c r="D122" t="s">
        <v>323</v>
      </c>
      <c r="E122" t="s">
        <v>323</v>
      </c>
      <c r="F122" t="s">
        <v>323</v>
      </c>
      <c r="G122" t="s">
        <v>323</v>
      </c>
      <c r="H122" t="s">
        <v>324</v>
      </c>
      <c r="I122" t="s">
        <v>325</v>
      </c>
      <c r="J122" t="s">
        <v>326</v>
      </c>
      <c r="K122" t="s">
        <v>327</v>
      </c>
      <c r="L122" t="s">
        <v>328</v>
      </c>
      <c r="M122" t="s">
        <v>329</v>
      </c>
    </row>
    <row r="123" spans="1:13" ht="12.75">
      <c r="A123" t="s">
        <v>11</v>
      </c>
      <c r="B123" t="s">
        <v>323</v>
      </c>
      <c r="C123" t="s">
        <v>323</v>
      </c>
      <c r="D123" t="s">
        <v>323</v>
      </c>
      <c r="E123" t="s">
        <v>323</v>
      </c>
      <c r="F123" t="s">
        <v>323</v>
      </c>
      <c r="G123" t="s">
        <v>323</v>
      </c>
      <c r="H123" t="s">
        <v>330</v>
      </c>
      <c r="I123" t="s">
        <v>331</v>
      </c>
      <c r="J123" t="s">
        <v>323</v>
      </c>
      <c r="K123" t="s">
        <v>323</v>
      </c>
      <c r="L123" t="s">
        <v>323</v>
      </c>
      <c r="M123" t="s">
        <v>323</v>
      </c>
    </row>
    <row r="124" spans="1:13" ht="12.75">
      <c r="A124" t="s">
        <v>12</v>
      </c>
      <c r="B124" t="s">
        <v>323</v>
      </c>
      <c r="C124" t="s">
        <v>323</v>
      </c>
      <c r="D124" t="s">
        <v>323</v>
      </c>
      <c r="E124" t="s">
        <v>323</v>
      </c>
      <c r="F124" t="s">
        <v>323</v>
      </c>
      <c r="G124" t="s">
        <v>323</v>
      </c>
      <c r="H124" t="s">
        <v>330</v>
      </c>
      <c r="I124" t="s">
        <v>331</v>
      </c>
      <c r="J124" t="s">
        <v>323</v>
      </c>
      <c r="K124" t="s">
        <v>323</v>
      </c>
      <c r="L124" t="s">
        <v>323</v>
      </c>
      <c r="M124" t="s">
        <v>323</v>
      </c>
    </row>
    <row r="126" ht="12.75">
      <c r="A126" t="s">
        <v>332</v>
      </c>
    </row>
    <row r="127" ht="12.75">
      <c r="A127" t="s">
        <v>333</v>
      </c>
    </row>
    <row r="129" ht="12.75">
      <c r="A129" t="s">
        <v>334</v>
      </c>
    </row>
    <row r="130" spans="1:5" ht="12.75">
      <c r="A130" t="s">
        <v>110</v>
      </c>
      <c r="E130">
        <v>1</v>
      </c>
    </row>
    <row r="131" spans="1:5" ht="12.75">
      <c r="A131" t="s">
        <v>335</v>
      </c>
      <c r="E131" t="s">
        <v>336</v>
      </c>
    </row>
    <row r="132" spans="1:5" ht="12.75">
      <c r="A132" t="s">
        <v>337</v>
      </c>
      <c r="E132" t="s">
        <v>338</v>
      </c>
    </row>
    <row r="133" spans="1:5" ht="12.75">
      <c r="A133" t="s">
        <v>339</v>
      </c>
      <c r="E133" t="s">
        <v>340</v>
      </c>
    </row>
    <row r="134" spans="1:5" ht="12.75">
      <c r="A134" t="s">
        <v>341</v>
      </c>
      <c r="E134" t="s">
        <v>342</v>
      </c>
    </row>
    <row r="135" spans="1:5" ht="12.75">
      <c r="A135" t="s">
        <v>343</v>
      </c>
      <c r="E135" t="s">
        <v>344</v>
      </c>
    </row>
    <row r="136" spans="1:5" ht="12.75">
      <c r="A136" t="s">
        <v>345</v>
      </c>
      <c r="E136" t="s">
        <v>346</v>
      </c>
    </row>
    <row r="137" spans="1:5" ht="12.75">
      <c r="A137" t="s">
        <v>347</v>
      </c>
      <c r="E137" t="s">
        <v>108</v>
      </c>
    </row>
    <row r="138" spans="1:5" ht="12.75">
      <c r="A138" t="s">
        <v>348</v>
      </c>
      <c r="E138" t="s">
        <v>349</v>
      </c>
    </row>
    <row r="139" spans="1:5" ht="12.75">
      <c r="A139" t="s">
        <v>350</v>
      </c>
      <c r="E139" t="s">
        <v>349</v>
      </c>
    </row>
    <row r="140" spans="1:5" ht="12.75">
      <c r="A140" t="s">
        <v>351</v>
      </c>
      <c r="E140">
        <v>240</v>
      </c>
    </row>
    <row r="141" spans="1:5" ht="12.75">
      <c r="A141" t="s">
        <v>352</v>
      </c>
      <c r="E141">
        <v>96</v>
      </c>
    </row>
    <row r="142" spans="1:5" ht="12.75">
      <c r="A142" t="s">
        <v>353</v>
      </c>
      <c r="E142" t="s">
        <v>354</v>
      </c>
    </row>
    <row r="143" spans="1:5" ht="12.75">
      <c r="A143" t="s">
        <v>355</v>
      </c>
      <c r="E143" s="254">
        <v>40283</v>
      </c>
    </row>
    <row r="144" spans="1:5" ht="12.75">
      <c r="A144" t="s">
        <v>356</v>
      </c>
      <c r="E144" s="254">
        <v>40184</v>
      </c>
    </row>
    <row r="145" spans="1:5" ht="12.75">
      <c r="A145" t="s">
        <v>357</v>
      </c>
      <c r="E145" s="254">
        <v>40300</v>
      </c>
    </row>
    <row r="146" spans="1:5" ht="12.75">
      <c r="A146" t="s">
        <v>358</v>
      </c>
      <c r="E146">
        <v>1</v>
      </c>
    </row>
    <row r="147" spans="1:5" ht="12.75">
      <c r="A147" t="s">
        <v>359</v>
      </c>
      <c r="E147">
        <v>0</v>
      </c>
    </row>
    <row r="148" spans="1:5" ht="12.75">
      <c r="A148" t="s">
        <v>360</v>
      </c>
      <c r="E148" t="s">
        <v>361</v>
      </c>
    </row>
    <row r="150" ht="12.75">
      <c r="A150" t="s">
        <v>362</v>
      </c>
    </row>
    <row r="151" spans="1:5" ht="12.75">
      <c r="A151" t="s">
        <v>363</v>
      </c>
      <c r="E151" t="s">
        <v>364</v>
      </c>
    </row>
    <row r="152" spans="1:5" ht="12.75">
      <c r="A152" t="s">
        <v>365</v>
      </c>
      <c r="E152" t="s">
        <v>108</v>
      </c>
    </row>
    <row r="153" spans="1:5" ht="12.75">
      <c r="A153" t="s">
        <v>366</v>
      </c>
      <c r="E153" t="s">
        <v>367</v>
      </c>
    </row>
    <row r="154" spans="1:5" ht="12.75">
      <c r="A154" t="s">
        <v>368</v>
      </c>
      <c r="E154" t="s">
        <v>108</v>
      </c>
    </row>
    <row r="155" spans="1:5" ht="12.75">
      <c r="A155" t="s">
        <v>369</v>
      </c>
      <c r="E155" t="s">
        <v>370</v>
      </c>
    </row>
    <row r="156" spans="1:5" ht="12.75">
      <c r="A156" t="s">
        <v>371</v>
      </c>
      <c r="E156" t="s">
        <v>372</v>
      </c>
    </row>
    <row r="158" ht="12.75">
      <c r="A158" t="s">
        <v>373</v>
      </c>
    </row>
    <row r="159" ht="12.75">
      <c r="A159" t="s">
        <v>374</v>
      </c>
    </row>
    <row r="160" ht="12.75">
      <c r="A160" t="s">
        <v>375</v>
      </c>
    </row>
    <row r="161" spans="1:5" ht="12.75">
      <c r="A161" t="s">
        <v>376</v>
      </c>
      <c r="E161" t="s">
        <v>377</v>
      </c>
    </row>
    <row r="162" spans="1:5" ht="12.75">
      <c r="A162" t="s">
        <v>378</v>
      </c>
      <c r="E162">
        <v>60</v>
      </c>
    </row>
    <row r="163" spans="1:5" ht="12.75">
      <c r="A163" t="s">
        <v>379</v>
      </c>
      <c r="E163" t="s">
        <v>380</v>
      </c>
    </row>
    <row r="164" spans="1:5" ht="12.75">
      <c r="A164" t="s">
        <v>381</v>
      </c>
      <c r="E164" t="s">
        <v>382</v>
      </c>
    </row>
    <row r="165" spans="1:5" ht="12.75">
      <c r="A165" t="s">
        <v>383</v>
      </c>
      <c r="E165" t="s">
        <v>384</v>
      </c>
    </row>
    <row r="166" spans="1:5" ht="12.75">
      <c r="A166" t="s">
        <v>385</v>
      </c>
      <c r="E166">
        <v>1</v>
      </c>
    </row>
    <row r="167" spans="1:5" ht="12.75">
      <c r="A167" t="s">
        <v>386</v>
      </c>
      <c r="E167">
        <v>1</v>
      </c>
    </row>
    <row r="168" ht="12.75">
      <c r="A168" t="s">
        <v>387</v>
      </c>
    </row>
    <row r="169" spans="1:5" ht="12.75">
      <c r="A169" t="s">
        <v>388</v>
      </c>
      <c r="E169" t="s">
        <v>2</v>
      </c>
    </row>
    <row r="171" spans="1:5" ht="12.75">
      <c r="A171" t="s">
        <v>389</v>
      </c>
      <c r="E171" t="s">
        <v>79</v>
      </c>
    </row>
    <row r="172" spans="1:5" ht="12.75">
      <c r="A172" t="s">
        <v>390</v>
      </c>
      <c r="E172" t="s">
        <v>2</v>
      </c>
    </row>
    <row r="173" spans="1:5" ht="12.75">
      <c r="A173" t="s">
        <v>391</v>
      </c>
      <c r="E173" t="s">
        <v>392</v>
      </c>
    </row>
    <row r="174" spans="1:5" ht="12.75">
      <c r="A174" t="s">
        <v>393</v>
      </c>
      <c r="E174" t="s">
        <v>394</v>
      </c>
    </row>
    <row r="175" spans="1:5" ht="12.75">
      <c r="A175" t="s">
        <v>395</v>
      </c>
      <c r="E175">
        <v>100</v>
      </c>
    </row>
    <row r="176" spans="1:5" ht="12.75">
      <c r="A176" t="s">
        <v>396</v>
      </c>
      <c r="E176">
        <v>1</v>
      </c>
    </row>
    <row r="177" spans="1:5" ht="12.75">
      <c r="A177" t="s">
        <v>397</v>
      </c>
      <c r="E177" s="255">
        <v>1</v>
      </c>
    </row>
    <row r="178" spans="1:5" ht="12.75">
      <c r="A178" t="s">
        <v>398</v>
      </c>
      <c r="E178" s="255">
        <v>1</v>
      </c>
    </row>
    <row r="179" spans="1:5" ht="12.75">
      <c r="A179" t="s">
        <v>399</v>
      </c>
      <c r="E179" s="255">
        <v>1</v>
      </c>
    </row>
    <row r="180" spans="1:5" ht="12.75">
      <c r="A180" t="s">
        <v>400</v>
      </c>
      <c r="E180">
        <v>1</v>
      </c>
    </row>
    <row r="181" spans="1:5" ht="12.75">
      <c r="A181" t="s">
        <v>401</v>
      </c>
      <c r="E181">
        <v>60389</v>
      </c>
    </row>
    <row r="182" spans="1:5" ht="12.75">
      <c r="A182" t="s">
        <v>402</v>
      </c>
      <c r="E182" s="253">
        <v>40255.5369212963</v>
      </c>
    </row>
    <row r="183" spans="1:5" ht="12.75">
      <c r="A183" t="s">
        <v>403</v>
      </c>
      <c r="E183" t="s">
        <v>404</v>
      </c>
    </row>
    <row r="184" spans="1:5" ht="12.75">
      <c r="A184" t="s">
        <v>405</v>
      </c>
      <c r="E184" t="s">
        <v>108</v>
      </c>
    </row>
    <row r="186" ht="12.75">
      <c r="A186" t="s">
        <v>406</v>
      </c>
    </row>
    <row r="187" spans="1:5" ht="12.75">
      <c r="A187" t="s">
        <v>392</v>
      </c>
      <c r="E187">
        <v>303</v>
      </c>
    </row>
    <row r="188" spans="1:5" ht="12.75">
      <c r="A188" t="s">
        <v>407</v>
      </c>
      <c r="E188" t="s">
        <v>349</v>
      </c>
    </row>
    <row r="189" spans="1:5" ht="12.75">
      <c r="A189" t="s">
        <v>408</v>
      </c>
      <c r="E189" t="s">
        <v>409</v>
      </c>
    </row>
    <row r="190" spans="1:5" ht="12.75">
      <c r="A190" t="s">
        <v>410</v>
      </c>
      <c r="E190" t="s">
        <v>411</v>
      </c>
    </row>
    <row r="191" spans="1:5" ht="12.75">
      <c r="A191" t="s">
        <v>402</v>
      </c>
      <c r="E191" s="256">
        <v>39814</v>
      </c>
    </row>
    <row r="192" spans="1:5" ht="12.75">
      <c r="A192" t="s">
        <v>403</v>
      </c>
      <c r="E192" t="s">
        <v>412</v>
      </c>
    </row>
    <row r="193" spans="1:5" ht="12.75">
      <c r="A193" t="s">
        <v>405</v>
      </c>
      <c r="E193" t="s">
        <v>367</v>
      </c>
    </row>
    <row r="195" ht="12.75">
      <c r="A195" t="s">
        <v>413</v>
      </c>
    </row>
    <row r="196" spans="1:5" ht="12.75">
      <c r="A196" t="s">
        <v>414</v>
      </c>
      <c r="E196">
        <v>23000097</v>
      </c>
    </row>
    <row r="197" spans="1:5" ht="12.75">
      <c r="A197" t="s">
        <v>415</v>
      </c>
      <c r="E197" t="s">
        <v>404</v>
      </c>
    </row>
    <row r="204" ht="12.75">
      <c r="A204" t="s">
        <v>416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Groningen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ELISA WORKSHEET</dc:title>
  <dc:subject>IL-8 concentrations</dc:subject>
  <dc:creator>Wilfred J. Poppinga</dc:creator>
  <cp:keywords/>
  <dc:description>Standard sheet that only requires the addition of values obtained from ELISA and Viability staining (for correction).</dc:description>
  <cp:lastModifiedBy>fmp</cp:lastModifiedBy>
  <cp:lastPrinted>2010-05-19T15:25:27Z</cp:lastPrinted>
  <dcterms:created xsi:type="dcterms:W3CDTF">2010-02-18T16:16:22Z</dcterms:created>
  <dcterms:modified xsi:type="dcterms:W3CDTF">2010-05-19T15:26:33Z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fdeling">
    <vt:lpwstr>Molecular Pharmacology</vt:lpwstr>
  </property>
  <property fmtid="{D5CDD505-2E9C-101B-9397-08002B2CF9AE}" pid="3" name="Datum voltooid">
    <vt:lpwstr>23-02-2010</vt:lpwstr>
  </property>
  <property fmtid="{D5CDD505-2E9C-101B-9397-08002B2CF9AE}" pid="4" name="Eigenaar">
    <vt:lpwstr>Wilfred J. Poppinga</vt:lpwstr>
  </property>
</Properties>
</file>