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15" yWindow="300" windowWidth="19320" windowHeight="15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<sst xmlns="http://schemas.openxmlformats.org/spreadsheetml/2006/main" count="44" uniqueCount="42">
  <si>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Voltage (kV) </t>
  </si>
  <si>
    <t xml:space="preserve">Outer Diameter Big(mm) </t>
  </si>
  <si>
    <t xml:space="preserve">Inner Diameter Big (mm) </t>
  </si>
  <si>
    <t xml:space="preserve">Outer Diameter Small(mm) </t>
  </si>
  <si>
    <t>Inner Diameter Small(mm)</t>
  </si>
  <si>
    <t>Big Ring Error</t>
  </si>
  <si>
    <t>Small Ring Error</t>
  </si>
  <si>
    <t>AVG Errors</t>
  </si>
  <si>
    <t>AVG Total</t>
  </si>
  <si>
    <t>Voltage^(-1/2)</t>
  </si>
  <si>
    <t>L (cm)</t>
  </si>
  <si>
    <t>h bar (J*s)</t>
  </si>
  <si>
    <t>e (Coulombs)</t>
  </si>
  <si>
    <t>m (kg)</t>
  </si>
  <si>
    <t>Our Values:</t>
  </si>
  <si>
    <t>Known Values:</t>
  </si>
  <si>
    <t>Known Values Errors:</t>
  </si>
  <si>
    <t>In   nm:</t>
  </si>
  <si>
    <t>Errors:</t>
  </si>
  <si>
    <t>Average Big (mm)</t>
  </si>
  <si>
    <t>Average Small (mm)</t>
  </si>
  <si>
    <t>Big Slope (mm*sqrt(kV))</t>
  </si>
  <si>
    <t>Big Error</t>
  </si>
  <si>
    <t>Big Slope (m*sqrt(V))</t>
  </si>
  <si>
    <t>d Big (m)</t>
  </si>
  <si>
    <t>d Small (m)</t>
  </si>
  <si>
    <t>Small Slope (m*sqrt(V))</t>
  </si>
  <si>
    <t>Small Error</t>
  </si>
  <si>
    <t>Small Slope (mm*sqrt(kV))</t>
  </si>
  <si>
    <t>d big (nm)</t>
  </si>
  <si>
    <t>d small (nm)</t>
  </si>
  <si>
    <t>Using Outers:</t>
  </si>
  <si>
    <t>slopes:</t>
  </si>
  <si>
    <t>errors:</t>
  </si>
  <si>
    <t>Using Inners:</t>
  </si>
  <si>
    <t>Percent error:</t>
  </si>
  <si>
    <t>Using Propegation:</t>
  </si>
  <si>
    <t>Total Small (nm):</t>
  </si>
  <si>
    <t>Total Big (nm):</t>
  </si>
  <si>
    <t>Average:</t>
  </si>
  <si>
    <t>This is the error that Stephen and Mike used</t>
  </si>
  <si>
    <t>Koch's error 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</si>
</sst>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.25"/>
      <color indexed="8"/>
      <name val="Verdana"/>
      <family val="2"/>
    </font>
    <font>
      <b/>
      <sz val="9.7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1" fontId="0" fillId="33" borderId="0" xfId="0" applyNumberFormat="1" applyFill="1" applyAlignment="1">
      <alignment/>
    </xf>
    <xf numFmtId="11" fontId="0" fillId="34" borderId="0" xfId="0" applyNumberFormat="1" applyFill="1" applyAlignment="1">
      <alignment/>
    </xf>
    <xf numFmtId="11" fontId="0" fillId="0" borderId="0" xfId="0" applyNumberFormat="1" applyFont="1" applyAlignment="1">
      <alignment/>
    </xf>
    <xf numFmtId="0" fontId="0" fillId="10" borderId="0" xfId="0" applyFill="1" applyAlignment="1">
      <alignment/>
    </xf>
    <xf numFmtId="11" fontId="0" fillId="33" borderId="10" xfId="0" applyNumberFormat="1" applyFill="1" applyBorder="1" applyAlignment="1">
      <alignment/>
    </xf>
    <xf numFmtId="11" fontId="0" fillId="33" borderId="11" xfId="0" applyNumberFormat="1" applyFill="1" applyBorder="1" applyAlignment="1">
      <alignment/>
    </xf>
    <xf numFmtId="0" fontId="3" fillId="35" borderId="0" xfId="0" applyFont="1" applyFill="1" applyAlignment="1">
      <alignment/>
    </xf>
    <xf numFmtId="11" fontId="0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Graph For Big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"/>
          <c:w val="0.94725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Sheet1!$A$27:$A$48</c:f>
              <c:numCache/>
            </c:numRef>
          </c:xVal>
          <c:yVal>
            <c:numRef>
              <c:f>Sheet1!$B$27:$B$48</c:f>
              <c:numCache/>
            </c:numRef>
          </c:yVal>
          <c:smooth val="0"/>
        </c:ser>
        <c:axId val="23439102"/>
        <c:axId val="9625327"/>
      </c:scatterChart>
      <c:valAx>
        <c:axId val="23439102"/>
        <c:scaling>
          <c:orientation val="minMax"/>
          <c:max val="0.6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Voltage^(-1/2)  (kV^-1/2)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 val="autoZero"/>
        <c:crossBetween val="midCat"/>
        <c:dispUnits/>
      </c:valAx>
      <c:valAx>
        <c:axId val="9625327"/>
        <c:scaling>
          <c:orientation val="minMax"/>
          <c:max val="5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Outer Diameter (mm)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Graph for Small
</a:t>
            </a:r>
          </a:p>
        </c:rich>
      </c:tx>
      <c:layout>
        <c:manualLayout>
          <c:xMode val="factor"/>
          <c:yMode val="factor"/>
          <c:x val="0.004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875"/>
          <c:w val="0.9565"/>
          <c:h val="0.82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Sheet1!$A$27:$A$48</c:f>
              <c:numCache/>
            </c:numRef>
          </c:xVal>
          <c:yVal>
            <c:numRef>
              <c:f>Sheet1!$C$27:$C$48</c:f>
              <c:numCache/>
            </c:numRef>
          </c:yVal>
          <c:smooth val="0"/>
        </c:ser>
        <c:axId val="19519080"/>
        <c:axId val="41453993"/>
      </c:scatterChart>
      <c:valAx>
        <c:axId val="19519080"/>
        <c:scaling>
          <c:orientation val="minMax"/>
          <c:max val="0.6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Voltage^(-1/2)  (kV^-1/2)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3993"/>
        <c:crosses val="autoZero"/>
        <c:crossBetween val="midCat"/>
        <c:dispUnits/>
      </c:valAx>
      <c:valAx>
        <c:axId val="41453993"/>
        <c:scaling>
          <c:orientation val="minMax"/>
          <c:max val="3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Inner Diameter (mm)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24</xdr:row>
      <xdr:rowOff>114300</xdr:rowOff>
    </xdr:from>
    <xdr:to>
      <xdr:col>8</xdr:col>
      <xdr:colOff>733425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5619750" y="4000500"/>
        <a:ext cx="71437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55</xdr:row>
      <xdr:rowOff>0</xdr:rowOff>
    </xdr:from>
    <xdr:to>
      <xdr:col>8</xdr:col>
      <xdr:colOff>685800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5495925" y="8905875"/>
        <a:ext cx="7219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43">
      <selection activeCell="C68" sqref="C68"/>
    </sheetView>
  </sheetViews>
  <sheetFormatPr defaultColWidth="11.00390625" defaultRowHeight="12.75"/>
  <cols>
    <col min="1" max="1" width="18.375" style="0" customWidth="1"/>
    <col min="2" max="2" width="25.625" style="0" customWidth="1"/>
    <col min="3" max="3" width="26.25390625" style="0" customWidth="1"/>
    <col min="4" max="4" width="23.625" style="0" customWidth="1"/>
    <col min="5" max="5" width="24.375" style="0" customWidth="1"/>
    <col min="6" max="6" width="11.00390625" style="0" customWidth="1"/>
    <col min="7" max="7" width="13.00390625" style="0" customWidth="1"/>
    <col min="8" max="8" width="15.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1" t="s">
        <v>6</v>
      </c>
    </row>
    <row r="2" spans="1:8" ht="12.75">
      <c r="A2">
        <v>4.9</v>
      </c>
      <c r="B2">
        <v>41.38</v>
      </c>
      <c r="C2">
        <v>36.75</v>
      </c>
      <c r="D2">
        <v>26.27</v>
      </c>
      <c r="E2">
        <v>19.84</v>
      </c>
      <c r="G2">
        <f>B2-(B2+C2)/2</f>
        <v>2.315000000000005</v>
      </c>
      <c r="H2">
        <f>D2-(D2+E2)/2</f>
        <v>3.215</v>
      </c>
    </row>
    <row r="3" spans="1:8" ht="12.75">
      <c r="A3">
        <v>4.8</v>
      </c>
      <c r="B3">
        <v>42.64</v>
      </c>
      <c r="C3">
        <v>36.16</v>
      </c>
      <c r="D3">
        <v>25.02</v>
      </c>
      <c r="E3">
        <v>17.13</v>
      </c>
      <c r="G3">
        <f aca="true" t="shared" si="0" ref="G3:G23">B3-(B3+C3)/2</f>
        <v>3.240000000000002</v>
      </c>
      <c r="H3">
        <f aca="true" t="shared" si="1" ref="H3:H23">D3-(D3+E3)/2</f>
        <v>3.9450000000000003</v>
      </c>
    </row>
    <row r="4" spans="1:8" ht="12.75">
      <c r="A4">
        <v>4.7</v>
      </c>
      <c r="B4">
        <v>43.48</v>
      </c>
      <c r="C4">
        <v>37.99</v>
      </c>
      <c r="D4">
        <v>23.88</v>
      </c>
      <c r="E4">
        <v>18.72</v>
      </c>
      <c r="G4">
        <f t="shared" si="0"/>
        <v>2.7449999999999974</v>
      </c>
      <c r="H4">
        <f t="shared" si="1"/>
        <v>2.580000000000002</v>
      </c>
    </row>
    <row r="5" spans="1:8" ht="12.75">
      <c r="A5">
        <v>4.6</v>
      </c>
      <c r="B5">
        <v>43.74</v>
      </c>
      <c r="C5">
        <v>37.08</v>
      </c>
      <c r="D5">
        <v>24.62</v>
      </c>
      <c r="E5">
        <v>19.32</v>
      </c>
      <c r="G5">
        <f t="shared" si="0"/>
        <v>3.3300000000000054</v>
      </c>
      <c r="H5">
        <f t="shared" si="1"/>
        <v>2.650000000000002</v>
      </c>
    </row>
    <row r="6" spans="1:8" ht="12.75">
      <c r="A6">
        <v>4.5</v>
      </c>
      <c r="B6">
        <v>44.91</v>
      </c>
      <c r="C6">
        <v>40.81</v>
      </c>
      <c r="D6">
        <v>24.77</v>
      </c>
      <c r="E6">
        <v>17.98</v>
      </c>
      <c r="G6">
        <f t="shared" si="0"/>
        <v>2.049999999999997</v>
      </c>
      <c r="H6">
        <f t="shared" si="1"/>
        <v>3.3949999999999996</v>
      </c>
    </row>
    <row r="7" spans="1:8" ht="12.75">
      <c r="A7">
        <v>4.4</v>
      </c>
      <c r="B7">
        <v>43.42</v>
      </c>
      <c r="C7">
        <v>37.75</v>
      </c>
      <c r="D7">
        <v>26</v>
      </c>
      <c r="E7">
        <v>19.51</v>
      </c>
      <c r="G7">
        <f t="shared" si="0"/>
        <v>2.835000000000001</v>
      </c>
      <c r="H7">
        <f t="shared" si="1"/>
        <v>3.2449999999999974</v>
      </c>
    </row>
    <row r="8" spans="1:8" ht="12.75">
      <c r="A8">
        <v>4.3</v>
      </c>
      <c r="B8">
        <v>44.66</v>
      </c>
      <c r="C8">
        <v>39.75</v>
      </c>
      <c r="D8">
        <v>25.15</v>
      </c>
      <c r="E8">
        <v>19.66</v>
      </c>
      <c r="G8">
        <f t="shared" si="0"/>
        <v>2.4549999999999983</v>
      </c>
      <c r="H8">
        <f t="shared" si="1"/>
        <v>2.7449999999999974</v>
      </c>
    </row>
    <row r="9" spans="1:8" ht="12.75">
      <c r="A9">
        <v>4.2</v>
      </c>
      <c r="B9">
        <v>48.46</v>
      </c>
      <c r="C9">
        <v>39.19</v>
      </c>
      <c r="D9">
        <v>25.98</v>
      </c>
      <c r="E9">
        <v>19.67</v>
      </c>
      <c r="G9">
        <f t="shared" si="0"/>
        <v>4.634999999999998</v>
      </c>
      <c r="H9">
        <f t="shared" si="1"/>
        <v>3.1549999999999976</v>
      </c>
    </row>
    <row r="10" spans="1:8" ht="12.75">
      <c r="A10">
        <v>4.1</v>
      </c>
      <c r="B10">
        <v>43.5</v>
      </c>
      <c r="C10">
        <v>40.26</v>
      </c>
      <c r="D10">
        <v>26.34</v>
      </c>
      <c r="E10">
        <v>19.83</v>
      </c>
      <c r="G10">
        <f t="shared" si="0"/>
        <v>1.6200000000000045</v>
      </c>
      <c r="H10">
        <f t="shared" si="1"/>
        <v>3.254999999999999</v>
      </c>
    </row>
    <row r="11" spans="1:8" ht="12.75">
      <c r="A11">
        <v>4</v>
      </c>
      <c r="B11">
        <v>49.11</v>
      </c>
      <c r="C11">
        <v>41.84</v>
      </c>
      <c r="D11">
        <v>27.25</v>
      </c>
      <c r="E11">
        <v>19.19</v>
      </c>
      <c r="G11">
        <f t="shared" si="0"/>
        <v>3.634999999999998</v>
      </c>
      <c r="H11">
        <f t="shared" si="1"/>
        <v>4.030000000000001</v>
      </c>
    </row>
    <row r="12" spans="1:8" ht="12.75">
      <c r="A12">
        <v>3.9</v>
      </c>
      <c r="B12">
        <v>47.37</v>
      </c>
      <c r="C12">
        <v>42.08</v>
      </c>
      <c r="D12">
        <v>27.31</v>
      </c>
      <c r="E12">
        <v>18.06</v>
      </c>
      <c r="G12">
        <f t="shared" si="0"/>
        <v>2.645000000000003</v>
      </c>
      <c r="H12">
        <f t="shared" si="1"/>
        <v>4.625</v>
      </c>
    </row>
    <row r="13" spans="1:8" ht="12.75">
      <c r="A13">
        <v>3.8</v>
      </c>
      <c r="B13">
        <v>49.2</v>
      </c>
      <c r="C13">
        <v>41.25</v>
      </c>
      <c r="D13">
        <v>25.47</v>
      </c>
      <c r="E13">
        <v>18.35</v>
      </c>
      <c r="G13">
        <f t="shared" si="0"/>
        <v>3.9750000000000014</v>
      </c>
      <c r="H13">
        <f t="shared" si="1"/>
        <v>3.5599999999999987</v>
      </c>
    </row>
    <row r="14" spans="1:8" ht="12.75">
      <c r="A14">
        <v>3.7</v>
      </c>
      <c r="B14">
        <v>48.9</v>
      </c>
      <c r="C14">
        <v>41.3</v>
      </c>
      <c r="D14">
        <v>26.42</v>
      </c>
      <c r="E14">
        <v>21.44</v>
      </c>
      <c r="G14">
        <f t="shared" si="0"/>
        <v>3.8000000000000043</v>
      </c>
      <c r="H14">
        <f t="shared" si="1"/>
        <v>2.490000000000002</v>
      </c>
    </row>
    <row r="15" spans="1:8" ht="12.75">
      <c r="A15">
        <v>3.6</v>
      </c>
      <c r="B15">
        <v>50.46</v>
      </c>
      <c r="C15">
        <v>43.18</v>
      </c>
      <c r="D15">
        <v>28.94</v>
      </c>
      <c r="E15">
        <v>21.69</v>
      </c>
      <c r="G15">
        <f t="shared" si="0"/>
        <v>3.6400000000000006</v>
      </c>
      <c r="H15">
        <f t="shared" si="1"/>
        <v>3.625</v>
      </c>
    </row>
    <row r="16" spans="1:8" ht="12.75">
      <c r="A16">
        <v>3.5</v>
      </c>
      <c r="B16">
        <v>48.83</v>
      </c>
      <c r="C16">
        <v>43.72</v>
      </c>
      <c r="D16">
        <v>27.98</v>
      </c>
      <c r="E16">
        <v>22.69</v>
      </c>
      <c r="G16">
        <f t="shared" si="0"/>
        <v>2.5549999999999997</v>
      </c>
      <c r="H16">
        <f t="shared" si="1"/>
        <v>2.6449999999999996</v>
      </c>
    </row>
    <row r="17" spans="1:8" ht="12.75">
      <c r="A17">
        <v>3.4</v>
      </c>
      <c r="B17">
        <v>49.4</v>
      </c>
      <c r="C17">
        <v>44.55</v>
      </c>
      <c r="D17">
        <v>27.47</v>
      </c>
      <c r="E17">
        <v>19.98</v>
      </c>
      <c r="G17">
        <f t="shared" si="0"/>
        <v>2.4250000000000043</v>
      </c>
      <c r="H17">
        <f t="shared" si="1"/>
        <v>3.7449999999999974</v>
      </c>
    </row>
    <row r="18" spans="1:8" ht="12.75">
      <c r="A18">
        <v>3.3</v>
      </c>
      <c r="B18">
        <v>50.54</v>
      </c>
      <c r="C18">
        <v>43.35</v>
      </c>
      <c r="D18">
        <v>29.45</v>
      </c>
      <c r="E18">
        <v>22.56</v>
      </c>
      <c r="G18">
        <f t="shared" si="0"/>
        <v>3.594999999999999</v>
      </c>
      <c r="H18">
        <f t="shared" si="1"/>
        <v>3.4450000000000003</v>
      </c>
    </row>
    <row r="19" spans="1:8" ht="12.75">
      <c r="A19">
        <v>3.2</v>
      </c>
      <c r="B19">
        <v>51.35</v>
      </c>
      <c r="C19">
        <v>45.67</v>
      </c>
      <c r="D19">
        <v>29.32</v>
      </c>
      <c r="E19">
        <v>24.14</v>
      </c>
      <c r="G19">
        <f t="shared" si="0"/>
        <v>2.8399999999999963</v>
      </c>
      <c r="H19">
        <f t="shared" si="1"/>
        <v>2.59</v>
      </c>
    </row>
    <row r="20" spans="1:8" ht="12.75">
      <c r="A20">
        <v>3.1</v>
      </c>
      <c r="B20">
        <v>51.51</v>
      </c>
      <c r="C20">
        <v>43.33</v>
      </c>
      <c r="D20">
        <v>29.54</v>
      </c>
      <c r="E20">
        <v>23.82</v>
      </c>
      <c r="G20">
        <f t="shared" si="0"/>
        <v>4.089999999999996</v>
      </c>
      <c r="H20">
        <f t="shared" si="1"/>
        <v>2.8599999999999994</v>
      </c>
    </row>
    <row r="21" spans="1:8" ht="12.75">
      <c r="A21">
        <v>3</v>
      </c>
      <c r="B21">
        <v>51.43</v>
      </c>
      <c r="C21">
        <v>45.53</v>
      </c>
      <c r="D21">
        <v>31.24</v>
      </c>
      <c r="E21">
        <v>20.91</v>
      </c>
      <c r="G21">
        <f t="shared" si="0"/>
        <v>2.9499999999999957</v>
      </c>
      <c r="H21">
        <f t="shared" si="1"/>
        <v>5.164999999999999</v>
      </c>
    </row>
    <row r="22" spans="1:8" ht="12.75">
      <c r="A22">
        <v>2.9</v>
      </c>
      <c r="B22">
        <v>51.75</v>
      </c>
      <c r="C22">
        <v>46.03</v>
      </c>
      <c r="D22">
        <v>31.76</v>
      </c>
      <c r="E22">
        <v>23.41</v>
      </c>
      <c r="G22">
        <f t="shared" si="0"/>
        <v>2.8599999999999994</v>
      </c>
      <c r="H22">
        <f t="shared" si="1"/>
        <v>4.175000000000001</v>
      </c>
    </row>
    <row r="23" spans="1:9" ht="12.75">
      <c r="A23">
        <v>2.8</v>
      </c>
      <c r="B23">
        <v>54.99</v>
      </c>
      <c r="C23">
        <v>46.65</v>
      </c>
      <c r="D23">
        <v>31.26</v>
      </c>
      <c r="E23">
        <v>22.71</v>
      </c>
      <c r="G23">
        <f t="shared" si="0"/>
        <v>4.170000000000002</v>
      </c>
      <c r="H23">
        <f t="shared" si="1"/>
        <v>4.275000000000002</v>
      </c>
      <c r="I23" s="1" t="s">
        <v>8</v>
      </c>
    </row>
    <row r="24" spans="6:9" ht="12.75">
      <c r="F24" s="1" t="s">
        <v>7</v>
      </c>
      <c r="G24">
        <f>SUM(G2:G23)/COUNT(G2:G23)</f>
        <v>3.1093181818181823</v>
      </c>
      <c r="H24">
        <f>SUM(H2:H23)/COUNT(H2:H23)</f>
        <v>3.4279545454545457</v>
      </c>
      <c r="I24">
        <f>(G24+H24)/2</f>
        <v>3.268636363636364</v>
      </c>
    </row>
    <row r="26" spans="1:3" ht="12.75">
      <c r="A26" s="1" t="s">
        <v>9</v>
      </c>
      <c r="B26" s="1" t="s">
        <v>19</v>
      </c>
      <c r="C26" s="1" t="s">
        <v>20</v>
      </c>
    </row>
    <row r="27" spans="1:3" ht="12.75">
      <c r="A27">
        <f>A2^(-0.5)</f>
        <v>0.45175395145262565</v>
      </c>
      <c r="B27">
        <f>(B2+C2)/2</f>
        <v>39.065</v>
      </c>
      <c r="C27">
        <f>(D2+E2)/2</f>
        <v>23.055</v>
      </c>
    </row>
    <row r="28" spans="1:3" ht="12.75">
      <c r="A28">
        <f aca="true" t="shared" si="2" ref="A28:A48">A3^(-0.5)</f>
        <v>0.45643546458763845</v>
      </c>
      <c r="B28">
        <f aca="true" t="shared" si="3" ref="B28:B48">(B3+C3)/2</f>
        <v>39.4</v>
      </c>
      <c r="C28">
        <f aca="true" t="shared" si="4" ref="C28:C48">(D3+E3)/2</f>
        <v>21.075</v>
      </c>
    </row>
    <row r="29" spans="1:3" ht="12.75">
      <c r="A29">
        <f t="shared" si="2"/>
        <v>0.46126560401444255</v>
      </c>
      <c r="B29">
        <f t="shared" si="3"/>
        <v>40.735</v>
      </c>
      <c r="C29">
        <f t="shared" si="4"/>
        <v>21.299999999999997</v>
      </c>
    </row>
    <row r="30" spans="1:3" ht="12.75">
      <c r="A30">
        <f t="shared" si="2"/>
        <v>0.4662524041201569</v>
      </c>
      <c r="B30">
        <f t="shared" si="3"/>
        <v>40.41</v>
      </c>
      <c r="C30">
        <f t="shared" si="4"/>
        <v>21.97</v>
      </c>
    </row>
    <row r="31" spans="1:3" ht="12.75">
      <c r="A31">
        <f t="shared" si="2"/>
        <v>0.47140452079103173</v>
      </c>
      <c r="B31">
        <f t="shared" si="3"/>
        <v>42.86</v>
      </c>
      <c r="C31">
        <f t="shared" si="4"/>
        <v>21.375</v>
      </c>
    </row>
    <row r="32" spans="1:3" ht="12.75">
      <c r="A32">
        <f t="shared" si="2"/>
        <v>0.4767312946227961</v>
      </c>
      <c r="B32">
        <f t="shared" si="3"/>
        <v>40.585</v>
      </c>
      <c r="C32">
        <f t="shared" si="4"/>
        <v>22.755000000000003</v>
      </c>
    </row>
    <row r="33" spans="1:3" ht="12.75">
      <c r="A33">
        <f t="shared" si="2"/>
        <v>0.48224282217041214</v>
      </c>
      <c r="B33">
        <f t="shared" si="3"/>
        <v>42.205</v>
      </c>
      <c r="C33">
        <f t="shared" si="4"/>
        <v>22.405</v>
      </c>
    </row>
    <row r="34" spans="1:3" ht="12.75">
      <c r="A34">
        <f t="shared" si="2"/>
        <v>0.48795003647426655</v>
      </c>
      <c r="B34">
        <f t="shared" si="3"/>
        <v>43.825</v>
      </c>
      <c r="C34">
        <f t="shared" si="4"/>
        <v>22.825000000000003</v>
      </c>
    </row>
    <row r="35" spans="1:3" ht="12.75">
      <c r="A35">
        <f t="shared" si="2"/>
        <v>0.49386479832479485</v>
      </c>
      <c r="B35">
        <f t="shared" si="3"/>
        <v>41.879999999999995</v>
      </c>
      <c r="C35">
        <f t="shared" si="4"/>
        <v>23.085</v>
      </c>
    </row>
    <row r="36" spans="1:3" ht="12.75">
      <c r="A36">
        <f t="shared" si="2"/>
        <v>0.5</v>
      </c>
      <c r="B36">
        <f t="shared" si="3"/>
        <v>45.475</v>
      </c>
      <c r="C36">
        <f t="shared" si="4"/>
        <v>23.22</v>
      </c>
    </row>
    <row r="37" spans="1:3" ht="12.75">
      <c r="A37">
        <f t="shared" si="2"/>
        <v>0.5063696835418333</v>
      </c>
      <c r="B37">
        <f t="shared" si="3"/>
        <v>44.724999999999994</v>
      </c>
      <c r="C37">
        <f t="shared" si="4"/>
        <v>22.685</v>
      </c>
    </row>
    <row r="38" spans="1:3" ht="12.75">
      <c r="A38">
        <f t="shared" si="2"/>
        <v>0.5129891760425771</v>
      </c>
      <c r="B38">
        <f t="shared" si="3"/>
        <v>45.225</v>
      </c>
      <c r="C38">
        <f t="shared" si="4"/>
        <v>21.91</v>
      </c>
    </row>
    <row r="39" spans="1:3" ht="12.75">
      <c r="A39">
        <f t="shared" si="2"/>
        <v>0.5198752449100363</v>
      </c>
      <c r="B39">
        <f t="shared" si="3"/>
        <v>45.099999999999994</v>
      </c>
      <c r="C39">
        <f t="shared" si="4"/>
        <v>23.93</v>
      </c>
    </row>
    <row r="40" spans="1:3" ht="12.75">
      <c r="A40">
        <f t="shared" si="2"/>
        <v>0.5270462766947299</v>
      </c>
      <c r="B40">
        <f t="shared" si="3"/>
        <v>46.82</v>
      </c>
      <c r="C40">
        <f t="shared" si="4"/>
        <v>25.315</v>
      </c>
    </row>
    <row r="41" spans="1:3" ht="12.75">
      <c r="A41">
        <f t="shared" si="2"/>
        <v>0.5345224838248488</v>
      </c>
      <c r="B41">
        <f t="shared" si="3"/>
        <v>46.275</v>
      </c>
      <c r="C41">
        <f t="shared" si="4"/>
        <v>25.335</v>
      </c>
    </row>
    <row r="42" spans="1:3" ht="12.75">
      <c r="A42">
        <f t="shared" si="2"/>
        <v>0.5423261445466404</v>
      </c>
      <c r="B42">
        <f t="shared" si="3"/>
        <v>46.974999999999994</v>
      </c>
      <c r="C42">
        <f t="shared" si="4"/>
        <v>23.725</v>
      </c>
    </row>
    <row r="43" spans="1:3" ht="12.75">
      <c r="A43">
        <f t="shared" si="2"/>
        <v>0.5504818825631803</v>
      </c>
      <c r="B43">
        <f t="shared" si="3"/>
        <v>46.945</v>
      </c>
      <c r="C43">
        <f t="shared" si="4"/>
        <v>26.005</v>
      </c>
    </row>
    <row r="44" spans="1:3" ht="12.75">
      <c r="A44">
        <f t="shared" si="2"/>
        <v>0.5590169943749475</v>
      </c>
      <c r="B44">
        <f t="shared" si="3"/>
        <v>48.510000000000005</v>
      </c>
      <c r="C44">
        <f t="shared" si="4"/>
        <v>26.73</v>
      </c>
    </row>
    <row r="45" spans="1:3" ht="12.75">
      <c r="A45">
        <f t="shared" si="2"/>
        <v>0.5679618342470648</v>
      </c>
      <c r="B45">
        <f t="shared" si="3"/>
        <v>47.42</v>
      </c>
      <c r="C45">
        <f t="shared" si="4"/>
        <v>26.68</v>
      </c>
    </row>
    <row r="46" spans="1:3" ht="12.75">
      <c r="A46">
        <f t="shared" si="2"/>
        <v>0.5773502691896258</v>
      </c>
      <c r="B46">
        <f t="shared" si="3"/>
        <v>48.480000000000004</v>
      </c>
      <c r="C46">
        <f t="shared" si="4"/>
        <v>26.075</v>
      </c>
    </row>
    <row r="47" spans="1:3" ht="12.75">
      <c r="A47">
        <f t="shared" si="2"/>
        <v>0.5872202195147035</v>
      </c>
      <c r="B47">
        <f t="shared" si="3"/>
        <v>48.89</v>
      </c>
      <c r="C47">
        <f t="shared" si="4"/>
        <v>27.585</v>
      </c>
    </row>
    <row r="48" spans="1:3" ht="12.75">
      <c r="A48">
        <f t="shared" si="2"/>
        <v>0.5976143046671968</v>
      </c>
      <c r="B48">
        <f t="shared" si="3"/>
        <v>50.82</v>
      </c>
      <c r="C48">
        <f t="shared" si="4"/>
        <v>26.985</v>
      </c>
    </row>
    <row r="49" spans="2:3" ht="12.75">
      <c r="B49" s="1" t="s">
        <v>21</v>
      </c>
      <c r="C49" s="1" t="s">
        <v>28</v>
      </c>
    </row>
    <row r="50" spans="2:3" ht="12.75">
      <c r="B50" s="9">
        <f>INDEX(LINEST(B27:B48,A27:A48,1,1),1,1)</f>
        <v>72.52584229588611</v>
      </c>
      <c r="C50" s="9">
        <f>INDEX(LINEST(C27:C48,A27:A48,1,1),1,1)</f>
        <v>42.30521577311332</v>
      </c>
    </row>
    <row r="51" spans="2:3" ht="12.75">
      <c r="B51" s="1" t="s">
        <v>22</v>
      </c>
      <c r="C51" s="1" t="s">
        <v>27</v>
      </c>
    </row>
    <row r="52" spans="2:3" ht="12.75">
      <c r="B52">
        <f>INDEX(LINEST(B27:B48,A27:A48,1,1),2,1)</f>
        <v>4.710154168652261</v>
      </c>
      <c r="C52">
        <f>INDEX(LINEST(C27:C48,A27:A48,1,1),2,1)</f>
        <v>4.093666607050369</v>
      </c>
    </row>
    <row r="53" spans="1:3" ht="12.75">
      <c r="A53" s="2" t="s">
        <v>15</v>
      </c>
      <c r="C53" s="2" t="s">
        <v>16</v>
      </c>
    </row>
    <row r="54" spans="1:3" ht="12.75">
      <c r="A54" s="1" t="s">
        <v>10</v>
      </c>
      <c r="B54">
        <v>13</v>
      </c>
      <c r="C54">
        <v>0.2</v>
      </c>
    </row>
    <row r="55" spans="1:3" ht="12.75">
      <c r="A55" s="1" t="s">
        <v>11</v>
      </c>
      <c r="B55">
        <f>1.05457*10^-34</f>
        <v>1.0545700000000002E-34</v>
      </c>
      <c r="C55" s="3">
        <v>5.3E-44</v>
      </c>
    </row>
    <row r="56" spans="1:3" ht="12.75">
      <c r="A56" s="1" t="s">
        <v>12</v>
      </c>
      <c r="B56" s="3">
        <f>1.602*10^-19</f>
        <v>1.602E-19</v>
      </c>
      <c r="C56" s="3">
        <v>4E-29</v>
      </c>
    </row>
    <row r="57" spans="1:3" ht="12.75">
      <c r="A57" s="1" t="s">
        <v>13</v>
      </c>
      <c r="B57" s="3">
        <v>9.109E-31</v>
      </c>
      <c r="C57" s="3">
        <v>4.5E-40</v>
      </c>
    </row>
    <row r="58" spans="1:3" ht="12.75">
      <c r="A58" s="1" t="s">
        <v>29</v>
      </c>
      <c r="B58" s="7">
        <v>0.123</v>
      </c>
      <c r="C58" s="3"/>
    </row>
    <row r="59" spans="1:3" ht="12.75">
      <c r="A59" s="1" t="s">
        <v>30</v>
      </c>
      <c r="B59" s="7">
        <v>0.213</v>
      </c>
      <c r="C59" s="3"/>
    </row>
    <row r="61" spans="1:3" ht="12.75">
      <c r="A61" s="2" t="s">
        <v>14</v>
      </c>
      <c r="B61" s="1" t="s">
        <v>23</v>
      </c>
      <c r="C61" s="1" t="s">
        <v>26</v>
      </c>
    </row>
    <row r="62" spans="2:3" ht="12.75">
      <c r="B62" s="9">
        <f>0.001*B50*SQRT(1000)</f>
        <v>2.293468508771756</v>
      </c>
      <c r="C62" s="9">
        <f>0.001*C50*SQRT(1000)</f>
        <v>1.337808387479192</v>
      </c>
    </row>
    <row r="63" spans="2:3" ht="12.75">
      <c r="B63" s="1" t="s">
        <v>24</v>
      </c>
      <c r="C63" s="1" t="s">
        <v>25</v>
      </c>
    </row>
    <row r="64" spans="2:3" ht="12.75">
      <c r="B64" s="3">
        <f>(4*3.14159*$B$54*0.01*$B$55)/(B62*SQRT(2*$B$56*$B$57))</f>
        <v>1.3904451961674222E-10</v>
      </c>
      <c r="C64" s="3">
        <f>(4*3.14159*$B$54*0.01*$B$55)/(C62*SQRT(2*$B$56*$B$57))</f>
        <v>2.3837062918941743E-10</v>
      </c>
    </row>
    <row r="65" spans="1:3" ht="13.5" thickBot="1">
      <c r="A65" s="2" t="s">
        <v>17</v>
      </c>
      <c r="B65" s="6">
        <f>B64*10^9</f>
        <v>0.13904451961674222</v>
      </c>
      <c r="C65" s="6">
        <f>C64*10^9</f>
        <v>0.23837062918941743</v>
      </c>
    </row>
    <row r="66" spans="1:3" ht="14.25" thickBot="1" thickTop="1">
      <c r="A66" s="15" t="s">
        <v>41</v>
      </c>
      <c r="B66" s="10">
        <f>B52/B50*B65</f>
        <v>0.00903017604441112</v>
      </c>
      <c r="C66" s="11">
        <f>C65*C52/C50</f>
        <v>0.023065947472001098</v>
      </c>
    </row>
    <row r="67" spans="1:2" ht="13.5" thickTop="1">
      <c r="A67" s="5" t="s">
        <v>18</v>
      </c>
      <c r="B67" s="4" t="s">
        <v>32</v>
      </c>
    </row>
    <row r="68" spans="1:3" ht="12.75">
      <c r="A68" s="4" t="s">
        <v>31</v>
      </c>
      <c r="B68">
        <f>INDEX(LINEST(B2:B23,A27:A48,1,1),1,1)</f>
        <v>77.5771654043509</v>
      </c>
      <c r="C68">
        <f>INDEX(LINEST(D2:D23,A27:A48,1,1),1,1)</f>
        <v>48.18359587450694</v>
      </c>
    </row>
    <row r="69" spans="1:2" ht="12.75">
      <c r="A69" s="4"/>
      <c r="B69" s="4" t="s">
        <v>33</v>
      </c>
    </row>
    <row r="70" spans="2:3" ht="12.75">
      <c r="B70">
        <f>INDEX(LINEST(B2:B23,A27:A48,1,1),2,1)</f>
        <v>6.704004051577195</v>
      </c>
      <c r="C70">
        <f>INDEX(LINEST(D2:D23,A27:A48,1,1),2,1)</f>
        <v>4.299508587320052</v>
      </c>
    </row>
    <row r="71" spans="1:2" ht="12.75">
      <c r="A71" s="4"/>
      <c r="B71" s="4" t="s">
        <v>32</v>
      </c>
    </row>
    <row r="72" spans="1:3" ht="12.75">
      <c r="A72" s="4" t="s">
        <v>34</v>
      </c>
      <c r="B72">
        <f>INDEX(LINEST(C2:C23,A27:A48,1,1),1,1)</f>
        <v>67.47451918742128</v>
      </c>
      <c r="C72">
        <f>INDEX(LINEST(E2:E23,A27:A48,1,1),1,1)</f>
        <v>36.42683567171972</v>
      </c>
    </row>
    <row r="73" ht="12.75">
      <c r="B73" s="4" t="s">
        <v>33</v>
      </c>
    </row>
    <row r="74" spans="2:3" ht="12.75">
      <c r="B74">
        <f>INDEX(LINEST(C2:C23,A27:A48,1,1),2,1)</f>
        <v>5.1162100989663</v>
      </c>
      <c r="C74">
        <f>INDEX(LINEST(E2:E23,A27:A48,1,1),2,1)</f>
        <v>6.154496164086332</v>
      </c>
    </row>
    <row r="75" spans="1:3" ht="12.75">
      <c r="A75" s="4" t="s">
        <v>36</v>
      </c>
      <c r="B75" s="4" t="s">
        <v>38</v>
      </c>
      <c r="C75" s="4" t="s">
        <v>37</v>
      </c>
    </row>
    <row r="76" spans="1:3" ht="12.75">
      <c r="A76" s="4"/>
      <c r="B76" s="8">
        <f>-(4*3.14159*10^9*$B$55*$B$54*0.01*A27*G2)/((B27^2)*0.001*SQRT(2*1000*$B$56*$B$57))</f>
        <v>-0.006910730473807296</v>
      </c>
      <c r="C76" s="8">
        <f>-(4*3.14159*10^9*$B$55*$B$54*0.01*A27*H2)/((C27^2)*0.001*SQRT(2*1000*$B$56*$B$57))</f>
        <v>-0.02755493186073617</v>
      </c>
    </row>
    <row r="77" spans="1:3" ht="12.75">
      <c r="A77" s="4"/>
      <c r="B77" s="8">
        <f aca="true" t="shared" si="5" ref="B77:B97">-(4*3.14159*10^9*$B$55*$B$54*0.01*A28*G3)/((B28^2)*0.001*SQRT(2*1000*$B$56*$B$57))</f>
        <v>-0.009606796809145479</v>
      </c>
      <c r="C77" s="8">
        <f aca="true" t="shared" si="6" ref="C77:C97">-(4*3.14159*10^9*$B$55*$B$54*0.01*A28*H3)/((C28^2)*0.001*SQRT(2*1000*$B$56*$B$57))</f>
        <v>-0.0408825408667044</v>
      </c>
    </row>
    <row r="78" spans="1:3" ht="12.75">
      <c r="A78" s="4"/>
      <c r="B78" s="8">
        <f t="shared" si="5"/>
        <v>-0.00769492933298342</v>
      </c>
      <c r="C78" s="8">
        <f t="shared" si="6"/>
        <v>-0.02645198254181305</v>
      </c>
    </row>
    <row r="79" spans="1:3" ht="12.75">
      <c r="A79" s="4"/>
      <c r="B79" s="8">
        <f t="shared" si="5"/>
        <v>-0.00958813795471266</v>
      </c>
      <c r="C79" s="8">
        <f t="shared" si="6"/>
        <v>-0.025813892761562415</v>
      </c>
    </row>
    <row r="80" spans="1:3" ht="12.75">
      <c r="A80" s="4"/>
      <c r="B80" s="8">
        <f t="shared" si="5"/>
        <v>-0.005305055454928765</v>
      </c>
      <c r="C80" s="8">
        <f t="shared" si="6"/>
        <v>-0.035323841891641186</v>
      </c>
    </row>
    <row r="81" spans="1:3" ht="12.75">
      <c r="A81" s="4"/>
      <c r="B81" s="8">
        <f t="shared" si="5"/>
        <v>-0.008274509933435108</v>
      </c>
      <c r="C81" s="8">
        <f t="shared" si="6"/>
        <v>-0.030128765728348602</v>
      </c>
    </row>
    <row r="82" spans="1:3" ht="12.75">
      <c r="A82" s="4"/>
      <c r="B82" s="8">
        <f t="shared" si="5"/>
        <v>-0.006702489105563256</v>
      </c>
      <c r="C82" s="8">
        <f t="shared" si="6"/>
        <v>-0.0265928498708971</v>
      </c>
    </row>
    <row r="83" spans="1:3" ht="12.75">
      <c r="A83" s="4"/>
      <c r="B83" s="8">
        <f t="shared" si="5"/>
        <v>-0.011874843672714054</v>
      </c>
      <c r="C83" s="8">
        <f t="shared" si="6"/>
        <v>-0.029798870528322207</v>
      </c>
    </row>
    <row r="84" spans="1:3" ht="12.75">
      <c r="A84" s="4"/>
      <c r="B84" s="8">
        <f t="shared" si="5"/>
        <v>-0.004599984808809868</v>
      </c>
      <c r="C84" s="8">
        <f t="shared" si="6"/>
        <v>-0.030419072226318872</v>
      </c>
    </row>
    <row r="85" spans="1:3" ht="12.75">
      <c r="A85" s="4"/>
      <c r="B85" s="8">
        <f t="shared" si="5"/>
        <v>-0.008862896166427492</v>
      </c>
      <c r="C85" s="8">
        <f t="shared" si="6"/>
        <v>-0.03768749544147924</v>
      </c>
    </row>
    <row r="86" spans="1:3" ht="12.75">
      <c r="A86" s="4"/>
      <c r="B86" s="8">
        <f t="shared" si="5"/>
        <v>-0.006752107245107397</v>
      </c>
      <c r="C86" s="8">
        <f t="shared" si="6"/>
        <v>-0.0458932193161706</v>
      </c>
    </row>
    <row r="87" spans="1:3" ht="12.75">
      <c r="A87" s="4"/>
      <c r="B87" s="8">
        <f t="shared" si="5"/>
        <v>-0.01005390647389921</v>
      </c>
      <c r="C87" s="8">
        <f t="shared" si="6"/>
        <v>-0.03836366604627784</v>
      </c>
    </row>
    <row r="88" spans="1:3" ht="12.75">
      <c r="A88" s="4"/>
      <c r="B88" s="8">
        <f t="shared" si="5"/>
        <v>-0.009794365531460123</v>
      </c>
      <c r="C88" s="8">
        <f t="shared" si="6"/>
        <v>-0.022796057571614087</v>
      </c>
    </row>
    <row r="89" spans="1:3" ht="12.75">
      <c r="A89" s="4"/>
      <c r="B89" s="8">
        <f t="shared" si="5"/>
        <v>-0.00882539133252013</v>
      </c>
      <c r="C89" s="8">
        <f t="shared" si="6"/>
        <v>-0.030064054798701396</v>
      </c>
    </row>
    <row r="90" spans="1:3" ht="12.75">
      <c r="A90" s="4"/>
      <c r="B90" s="8">
        <f t="shared" si="5"/>
        <v>-0.006431476464770785</v>
      </c>
      <c r="C90" s="8">
        <f t="shared" si="6"/>
        <v>-0.02221245158565508</v>
      </c>
    </row>
    <row r="91" spans="1:3" ht="12.75">
      <c r="A91" s="4"/>
      <c r="B91" s="8">
        <f t="shared" si="5"/>
        <v>-0.006010150733319338</v>
      </c>
      <c r="C91" s="8">
        <f t="shared" si="6"/>
        <v>-0.036387027466510055</v>
      </c>
    </row>
    <row r="92" spans="1:3" ht="12.75">
      <c r="A92" s="4"/>
      <c r="B92" s="8">
        <f t="shared" si="5"/>
        <v>-0.009055447045997636</v>
      </c>
      <c r="C92" s="8">
        <f t="shared" si="6"/>
        <v>-0.02827907484690761</v>
      </c>
    </row>
    <row r="93" spans="1:3" ht="12.75">
      <c r="A93" s="4"/>
      <c r="B93" s="8">
        <f t="shared" si="5"/>
        <v>-0.0068034227656076675</v>
      </c>
      <c r="C93" s="8">
        <f t="shared" si="6"/>
        <v>-0.020434946954143357</v>
      </c>
    </row>
    <row r="94" spans="1:3" ht="12.75">
      <c r="A94" s="4"/>
      <c r="B94" s="8">
        <f t="shared" si="5"/>
        <v>-0.010417560206996756</v>
      </c>
      <c r="C94" s="8">
        <f t="shared" si="6"/>
        <v>-0.02301230879233977</v>
      </c>
    </row>
    <row r="95" spans="1:3" ht="12.75">
      <c r="A95" s="4"/>
      <c r="B95" s="8">
        <f t="shared" si="5"/>
        <v>-0.007307735562263133</v>
      </c>
      <c r="C95" s="8">
        <f t="shared" si="6"/>
        <v>-0.04422906123954007</v>
      </c>
    </row>
    <row r="96" spans="1:3" ht="12.75">
      <c r="A96" s="4"/>
      <c r="B96" s="8">
        <f t="shared" si="5"/>
        <v>-0.007085550814158045</v>
      </c>
      <c r="C96" s="8">
        <f t="shared" si="6"/>
        <v>-0.03249063217542812</v>
      </c>
    </row>
    <row r="97" spans="1:3" ht="12.75">
      <c r="A97" s="4"/>
      <c r="B97" s="8">
        <f t="shared" si="5"/>
        <v>-0.009730482482872681</v>
      </c>
      <c r="C97" s="8">
        <f t="shared" si="6"/>
        <v>-0.035380088577399625</v>
      </c>
    </row>
    <row r="98" spans="1:4" ht="12.75">
      <c r="A98" s="12" t="s">
        <v>39</v>
      </c>
      <c r="B98" s="13">
        <f>SUM(B76:B97)/COUNT(B76:B97)</f>
        <v>-0.008076725925977286</v>
      </c>
      <c r="C98" s="13">
        <f>SUM(C76:C97)/COUNT(C76:C97)</f>
        <v>-0.03137258332220504</v>
      </c>
      <c r="D98" s="14" t="s">
        <v>40</v>
      </c>
    </row>
    <row r="99" spans="1:3" ht="12.75">
      <c r="A99" s="5" t="s">
        <v>35</v>
      </c>
      <c r="B99" s="3">
        <f>ABS(B65-B58)/B58</f>
        <v>0.13044324891660342</v>
      </c>
      <c r="C99" s="3">
        <f>ABS(C65-B59)/B59</f>
        <v>0.11911093516158419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UNM ITS</dc:creator>
  <cp:keywords/>
  <dc:description/>
  <cp:lastModifiedBy>Steven J. Koch</cp:lastModifiedBy>
  <dcterms:created xsi:type="dcterms:W3CDTF">2008-10-28T22:20:44Z</dcterms:created>
  <dcterms:modified xsi:type="dcterms:W3CDTF">2008-11-11T15:36:27Z</dcterms:modified>
  <cp:category/>
  <cp:version/>
  <cp:contentType/>
  <cp:contentStatus/>
</cp:coreProperties>
</file>